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Carga portal R.T. parte V\8V\F\2022\"/>
    </mc:Choice>
  </mc:AlternateContent>
  <bookViews>
    <workbookView xWindow="0" yWindow="0" windowWidth="28800" windowHeight="12030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1" i="18" l="1"/>
  <c r="H91" i="18"/>
  <c r="M91" i="18"/>
  <c r="P91" i="18"/>
  <c r="Q91" i="18"/>
  <c r="R91" i="18"/>
  <c r="S91" i="18"/>
  <c r="F220" i="18" l="1"/>
  <c r="L220" i="18" l="1"/>
  <c r="N220" i="18" s="1"/>
  <c r="T220" i="18" s="1"/>
  <c r="U220" i="18" s="1"/>
  <c r="F133" i="18" l="1"/>
  <c r="L133" i="18" s="1"/>
  <c r="N133" i="18" s="1"/>
  <c r="T133" i="18" l="1"/>
  <c r="U133" i="18" s="1"/>
  <c r="J133" i="18"/>
  <c r="G298" i="18" l="1"/>
  <c r="F157" i="18" l="1"/>
  <c r="T157" i="18" s="1"/>
  <c r="U157" i="18" s="1"/>
  <c r="L157" i="18" l="1"/>
  <c r="Q77" i="18" l="1"/>
  <c r="Q363" i="18"/>
  <c r="Q351" i="18"/>
  <c r="Q325" i="18"/>
  <c r="Q313" i="18"/>
  <c r="Q305" i="18"/>
  <c r="Q298" i="18"/>
  <c r="Q195" i="18"/>
  <c r="Q181" i="18"/>
  <c r="Q160" i="18"/>
  <c r="Q152" i="18"/>
  <c r="Q140" i="18"/>
  <c r="Q122" i="18"/>
  <c r="Q112" i="18"/>
  <c r="Q104" i="18"/>
  <c r="Q97" i="18"/>
  <c r="Q84" i="18"/>
  <c r="Q57" i="18"/>
  <c r="Q41" i="18"/>
  <c r="Q30" i="18"/>
  <c r="Q19" i="18"/>
  <c r="F64" i="18"/>
  <c r="L64" i="18" l="1"/>
  <c r="F28" i="18" l="1"/>
  <c r="L28" i="18" l="1"/>
  <c r="N28" i="18" s="1"/>
  <c r="T28" i="18" s="1"/>
  <c r="U28" i="18" s="1"/>
  <c r="J28" i="18"/>
  <c r="F266" i="18" l="1"/>
  <c r="L266" i="18" l="1"/>
  <c r="F427" i="18" l="1"/>
  <c r="T427" i="18" s="1"/>
  <c r="U427" i="18" s="1"/>
  <c r="L427" i="18" l="1"/>
  <c r="P122" i="18"/>
  <c r="P237" i="18"/>
  <c r="P250" i="18"/>
  <c r="P298" i="18"/>
  <c r="P325" i="18"/>
  <c r="P351" i="18"/>
  <c r="P450" i="18"/>
  <c r="G450" i="18" l="1"/>
  <c r="G408" i="18"/>
  <c r="G402" i="18"/>
  <c r="G390" i="18"/>
  <c r="G381" i="18"/>
  <c r="G371" i="18"/>
  <c r="G363" i="18"/>
  <c r="G351" i="18"/>
  <c r="G325" i="18"/>
  <c r="G313" i="18"/>
  <c r="G305" i="18"/>
  <c r="G250" i="18"/>
  <c r="G237" i="18"/>
  <c r="G221" i="18"/>
  <c r="G211" i="18"/>
  <c r="G195" i="18"/>
  <c r="G181" i="18"/>
  <c r="G167" i="18"/>
  <c r="G160" i="18"/>
  <c r="G152" i="18"/>
  <c r="G140" i="18"/>
  <c r="G122" i="18"/>
  <c r="G112" i="18"/>
  <c r="G104" i="18"/>
  <c r="G97" i="18"/>
  <c r="G84" i="18"/>
  <c r="G77" i="18"/>
  <c r="G57" i="18"/>
  <c r="G50" i="18"/>
  <c r="G41" i="18"/>
  <c r="G30" i="18"/>
  <c r="G19" i="18"/>
  <c r="F397" i="18"/>
  <c r="L397" i="18" l="1"/>
  <c r="N397" i="18" s="1"/>
  <c r="F424" i="18" l="1"/>
  <c r="T424" i="18" s="1"/>
  <c r="U424" i="18" s="1"/>
  <c r="L424" i="18" l="1"/>
  <c r="F426" i="18" l="1"/>
  <c r="T426" i="18" s="1"/>
  <c r="U426" i="18" s="1"/>
  <c r="Q167" i="18"/>
  <c r="Q211" i="18"/>
  <c r="Q221" i="18"/>
  <c r="Q227" i="18"/>
  <c r="Q237" i="18"/>
  <c r="Q250" i="18"/>
  <c r="Q371" i="18"/>
  <c r="Q381" i="18"/>
  <c r="Q390" i="18"/>
  <c r="Q402" i="18"/>
  <c r="Q408" i="18"/>
  <c r="Q450" i="18"/>
  <c r="L426" i="18" l="1"/>
  <c r="F48" i="18" l="1"/>
  <c r="L48" i="18" l="1"/>
  <c r="F446" i="18"/>
  <c r="T446" i="18" s="1"/>
  <c r="U446" i="18" s="1"/>
  <c r="F430" i="18"/>
  <c r="L430" i="18" s="1"/>
  <c r="F429" i="18"/>
  <c r="L429" i="18" s="1"/>
  <c r="T430" i="18" l="1"/>
  <c r="U430" i="18" s="1"/>
  <c r="L446" i="18"/>
  <c r="T429" i="18"/>
  <c r="U429" i="18" s="1"/>
  <c r="F422" i="18"/>
  <c r="L422" i="18" s="1"/>
  <c r="T422" i="18" l="1"/>
  <c r="U422" i="18" s="1"/>
  <c r="F283" i="18"/>
  <c r="I283" i="18" l="1"/>
  <c r="J283" i="18" s="1"/>
  <c r="K283" i="18"/>
  <c r="L283" i="18"/>
  <c r="N283" i="18" s="1"/>
  <c r="T283" i="18" s="1"/>
  <c r="U283" i="18" s="1"/>
  <c r="F216" i="18" l="1"/>
  <c r="L216" i="18" s="1"/>
  <c r="T216" i="18" l="1"/>
  <c r="U216" i="18" s="1"/>
  <c r="Q50" i="18" l="1"/>
  <c r="Q452" i="18" s="1"/>
  <c r="F423" i="18" l="1"/>
  <c r="L423" i="18" s="1"/>
  <c r="F128" i="18"/>
  <c r="T128" i="18" s="1"/>
  <c r="U128" i="18" s="1"/>
  <c r="T423" i="18" l="1"/>
  <c r="U423" i="18" s="1"/>
  <c r="L128" i="18"/>
  <c r="F319" i="18" l="1"/>
  <c r="L319" i="18" l="1"/>
  <c r="N319" i="18" s="1"/>
  <c r="F158" i="18" l="1"/>
  <c r="L158" i="18" l="1"/>
  <c r="N158" i="18" s="1"/>
  <c r="T158" i="18" l="1"/>
  <c r="U158" i="18" l="1"/>
  <c r="F432" i="18" l="1"/>
  <c r="L432" i="18" s="1"/>
  <c r="T432" i="18" l="1"/>
  <c r="U432" i="18" l="1"/>
  <c r="H211" i="18" l="1"/>
  <c r="M211" i="18"/>
  <c r="P211" i="18"/>
  <c r="R211" i="18"/>
  <c r="S211" i="18"/>
  <c r="F210" i="18"/>
  <c r="L210" i="18" s="1"/>
  <c r="N210" i="18" s="1"/>
  <c r="N200" i="18" s="1"/>
  <c r="F135" i="18"/>
  <c r="F109" i="18"/>
  <c r="L109" i="18" s="1"/>
  <c r="J135" i="18" l="1"/>
  <c r="L135" i="18"/>
  <c r="N135" i="18" s="1"/>
  <c r="T135" i="18" s="1"/>
  <c r="T109" i="18"/>
  <c r="U109" i="18" s="1"/>
  <c r="F173" i="18"/>
  <c r="U135" i="18" l="1"/>
  <c r="L173" i="18"/>
  <c r="N173" i="18" s="1"/>
  <c r="G227" i="18"/>
  <c r="G452" i="18" s="1"/>
  <c r="H227" i="18"/>
  <c r="M227" i="18"/>
  <c r="P227" i="18"/>
  <c r="R227" i="18"/>
  <c r="S227" i="18"/>
  <c r="H351" i="18"/>
  <c r="F428" i="18"/>
  <c r="F336" i="18"/>
  <c r="F310" i="18"/>
  <c r="K324" i="18" s="1"/>
  <c r="F232" i="18"/>
  <c r="F95" i="18"/>
  <c r="O95" i="18" s="1"/>
  <c r="F108" i="18"/>
  <c r="L108" i="18" s="1"/>
  <c r="N108" i="18" s="1"/>
  <c r="F271" i="18"/>
  <c r="L271" i="18" s="1"/>
  <c r="N271" i="18" s="1"/>
  <c r="F320" i="18"/>
  <c r="K270" i="18" s="1"/>
  <c r="F255" i="18"/>
  <c r="T255" i="18" s="1"/>
  <c r="F72" i="18"/>
  <c r="F304" i="18"/>
  <c r="L304" i="18" s="1"/>
  <c r="N304" i="18" s="1"/>
  <c r="F303" i="18"/>
  <c r="L303" i="18" s="1"/>
  <c r="N303" i="18" s="1"/>
  <c r="R305" i="18"/>
  <c r="F407" i="18"/>
  <c r="L407" i="18" s="1"/>
  <c r="F406" i="18"/>
  <c r="F330" i="18"/>
  <c r="F318" i="18"/>
  <c r="F259" i="18"/>
  <c r="F90" i="18"/>
  <c r="L90" i="18" s="1"/>
  <c r="F71" i="18"/>
  <c r="F69" i="18"/>
  <c r="F206" i="18"/>
  <c r="F164" i="18"/>
  <c r="F156" i="18"/>
  <c r="T156" i="18" s="1"/>
  <c r="U156" i="18" s="1"/>
  <c r="F127" i="18"/>
  <c r="L127" i="18" s="1"/>
  <c r="N127" i="18" s="1"/>
  <c r="F129" i="18"/>
  <c r="F132" i="18"/>
  <c r="F134" i="18"/>
  <c r="F137" i="18"/>
  <c r="F138" i="18"/>
  <c r="F139" i="18"/>
  <c r="N413" i="18"/>
  <c r="F413" i="18"/>
  <c r="F412" i="18"/>
  <c r="L412" i="18" s="1"/>
  <c r="F317" i="18"/>
  <c r="F414" i="18"/>
  <c r="F415" i="18"/>
  <c r="F416" i="18"/>
  <c r="F419" i="18"/>
  <c r="F431" i="18"/>
  <c r="F420" i="18"/>
  <c r="F425" i="18"/>
  <c r="F434" i="18"/>
  <c r="F435" i="18"/>
  <c r="F436" i="18"/>
  <c r="L436" i="18" s="1"/>
  <c r="F437" i="18"/>
  <c r="F438" i="18"/>
  <c r="F439" i="18"/>
  <c r="F440" i="18"/>
  <c r="L440" i="18" s="1"/>
  <c r="F441" i="18"/>
  <c r="F442" i="18"/>
  <c r="F443" i="18"/>
  <c r="F444" i="18"/>
  <c r="F49" i="18"/>
  <c r="O357" i="18" s="1"/>
  <c r="F445" i="18"/>
  <c r="F362" i="18"/>
  <c r="T362" i="18" s="1"/>
  <c r="U362" i="18" s="1"/>
  <c r="F356" i="18"/>
  <c r="F357" i="18"/>
  <c r="L357" i="18" s="1"/>
  <c r="N357" i="18" s="1"/>
  <c r="T358" i="18"/>
  <c r="U358" i="18" s="1"/>
  <c r="F359" i="18"/>
  <c r="L359" i="18" s="1"/>
  <c r="N359" i="18" s="1"/>
  <c r="F360" i="18"/>
  <c r="L360" i="18" s="1"/>
  <c r="N360" i="18" s="1"/>
  <c r="F331" i="18"/>
  <c r="L331" i="18" s="1"/>
  <c r="N331" i="18" s="1"/>
  <c r="F332" i="18"/>
  <c r="F334" i="18"/>
  <c r="F338" i="18"/>
  <c r="F339" i="18"/>
  <c r="F340" i="18"/>
  <c r="F341" i="18"/>
  <c r="F342" i="18"/>
  <c r="F343" i="18"/>
  <c r="I343" i="18" s="1"/>
  <c r="J343" i="18" s="1"/>
  <c r="F344" i="18"/>
  <c r="F345" i="18"/>
  <c r="F346" i="18"/>
  <c r="F349" i="18"/>
  <c r="F350" i="18"/>
  <c r="F321" i="18"/>
  <c r="F322" i="18"/>
  <c r="L322" i="18" s="1"/>
  <c r="N322" i="18" s="1"/>
  <c r="F323" i="18"/>
  <c r="L323" i="18" s="1"/>
  <c r="N323" i="18" s="1"/>
  <c r="F324" i="18"/>
  <c r="F260" i="18"/>
  <c r="O274" i="18" s="1"/>
  <c r="F267" i="18"/>
  <c r="F268" i="18"/>
  <c r="L268" i="18" s="1"/>
  <c r="N268" i="18" s="1"/>
  <c r="F269" i="18"/>
  <c r="L269" i="18" s="1"/>
  <c r="N269" i="18" s="1"/>
  <c r="F270" i="18"/>
  <c r="F272" i="18"/>
  <c r="F273" i="18"/>
  <c r="F274" i="18"/>
  <c r="K274" i="18" s="1"/>
  <c r="F275" i="18"/>
  <c r="L275" i="18" s="1"/>
  <c r="N275" i="18" s="1"/>
  <c r="F276" i="18"/>
  <c r="L276" i="18" s="1"/>
  <c r="N276" i="18" s="1"/>
  <c r="F277" i="18"/>
  <c r="O276" i="18" s="1"/>
  <c r="F278" i="18"/>
  <c r="F280" i="18"/>
  <c r="L280" i="18" s="1"/>
  <c r="N280" i="18" s="1"/>
  <c r="F281" i="18"/>
  <c r="I281" i="18" s="1"/>
  <c r="J281" i="18" s="1"/>
  <c r="F282" i="18"/>
  <c r="L282" i="18" s="1"/>
  <c r="N282" i="18" s="1"/>
  <c r="K282" i="18"/>
  <c r="F284" i="18"/>
  <c r="L284" i="18" s="1"/>
  <c r="N284" i="18" s="1"/>
  <c r="T284" i="18" s="1"/>
  <c r="U284" i="18" s="1"/>
  <c r="F285" i="18"/>
  <c r="T285" i="18" s="1"/>
  <c r="F286" i="18"/>
  <c r="L286" i="18" s="1"/>
  <c r="T286" i="18" s="1"/>
  <c r="F287" i="18"/>
  <c r="L287" i="18" s="1"/>
  <c r="F288" i="18"/>
  <c r="T288" i="18" s="1"/>
  <c r="U288" i="18" s="1"/>
  <c r="F289" i="18"/>
  <c r="T289" i="18" s="1"/>
  <c r="U289" i="18" s="1"/>
  <c r="F290" i="18"/>
  <c r="T290" i="18" s="1"/>
  <c r="U290" i="18" s="1"/>
  <c r="F291" i="18"/>
  <c r="F294" i="18"/>
  <c r="L294" i="18" s="1"/>
  <c r="N294" i="18" s="1"/>
  <c r="F295" i="18"/>
  <c r="L295" i="18" s="1"/>
  <c r="F296" i="18"/>
  <c r="J296" i="18" s="1"/>
  <c r="F254" i="18"/>
  <c r="L254" i="18" s="1"/>
  <c r="N254" i="18" s="1"/>
  <c r="F256" i="18"/>
  <c r="L256" i="18" s="1"/>
  <c r="N256" i="18" s="1"/>
  <c r="F257" i="18"/>
  <c r="F262" i="18"/>
  <c r="F263" i="18"/>
  <c r="F264" i="18"/>
  <c r="L264" i="18" s="1"/>
  <c r="N264" i="18" s="1"/>
  <c r="F297" i="18"/>
  <c r="L297" i="18" s="1"/>
  <c r="F215" i="18"/>
  <c r="F199" i="18"/>
  <c r="F217" i="18"/>
  <c r="L217" i="18" s="1"/>
  <c r="N217" i="18" s="1"/>
  <c r="F219" i="18"/>
  <c r="L219" i="18" s="1"/>
  <c r="N219" i="18" s="1"/>
  <c r="F203" i="18"/>
  <c r="F185" i="18"/>
  <c r="F200" i="18"/>
  <c r="F201" i="18"/>
  <c r="F204" i="18"/>
  <c r="F165" i="18"/>
  <c r="F76" i="18"/>
  <c r="J76" i="18" s="1"/>
  <c r="F159" i="18"/>
  <c r="L159" i="18" s="1"/>
  <c r="N159" i="18" s="1"/>
  <c r="F110" i="18"/>
  <c r="F111" i="18"/>
  <c r="L111" i="18" s="1"/>
  <c r="N111" i="18" s="1"/>
  <c r="F89" i="18"/>
  <c r="F63" i="18"/>
  <c r="F75" i="18"/>
  <c r="L75" i="18" s="1"/>
  <c r="N75" i="18" s="1"/>
  <c r="F62" i="18"/>
  <c r="J62" i="18" s="1"/>
  <c r="F70" i="18"/>
  <c r="F73" i="18"/>
  <c r="L73" i="18" s="1"/>
  <c r="N73" i="18" s="1"/>
  <c r="F55" i="18"/>
  <c r="F74" i="18"/>
  <c r="F395" i="18"/>
  <c r="L395" i="18" s="1"/>
  <c r="N395" i="18" s="1"/>
  <c r="F396" i="18"/>
  <c r="L396" i="18" s="1"/>
  <c r="N396" i="18" s="1"/>
  <c r="T396" i="18" s="1"/>
  <c r="U396" i="18" s="1"/>
  <c r="F380" i="18"/>
  <c r="F398" i="18"/>
  <c r="L398" i="18" s="1"/>
  <c r="N398" i="18" s="1"/>
  <c r="F399" i="18"/>
  <c r="L399" i="18" s="1"/>
  <c r="N399" i="18" s="1"/>
  <c r="F400" i="18"/>
  <c r="F401" i="18"/>
  <c r="F386" i="18"/>
  <c r="F387" i="18"/>
  <c r="L387" i="18" s="1"/>
  <c r="N387" i="18" s="1"/>
  <c r="F388" i="18"/>
  <c r="T388" i="18" s="1"/>
  <c r="U388" i="18" s="1"/>
  <c r="F376" i="18"/>
  <c r="F377" i="18"/>
  <c r="L377" i="18" s="1"/>
  <c r="N377" i="18" s="1"/>
  <c r="F378" i="18"/>
  <c r="L378" i="18" s="1"/>
  <c r="N378" i="18" s="1"/>
  <c r="F379" i="18"/>
  <c r="L379" i="18" s="1"/>
  <c r="N379" i="18" s="1"/>
  <c r="T379" i="18" s="1"/>
  <c r="F368" i="18"/>
  <c r="L368" i="18" s="1"/>
  <c r="N368" i="18" s="1"/>
  <c r="F370" i="18"/>
  <c r="L370" i="18" s="1"/>
  <c r="N370" i="18" s="1"/>
  <c r="F312" i="18"/>
  <c r="L312" i="18" s="1"/>
  <c r="N312" i="18" s="1"/>
  <c r="F83" i="18"/>
  <c r="L83" i="18" s="1"/>
  <c r="N83" i="18" s="1"/>
  <c r="F82" i="18"/>
  <c r="F54" i="18"/>
  <c r="F56" i="18"/>
  <c r="L56" i="18" s="1"/>
  <c r="N56" i="18" s="1"/>
  <c r="F53" i="18"/>
  <c r="L53" i="18" s="1"/>
  <c r="N53" i="18" s="1"/>
  <c r="F188" i="18"/>
  <c r="O190" i="18" s="1"/>
  <c r="F191" i="18"/>
  <c r="L191" i="18" s="1"/>
  <c r="F193" i="18"/>
  <c r="L193" i="18" s="1"/>
  <c r="F187" i="18"/>
  <c r="F189" i="18"/>
  <c r="F190" i="18"/>
  <c r="F194" i="18"/>
  <c r="L194" i="18" s="1"/>
  <c r="F242" i="18"/>
  <c r="F243" i="18"/>
  <c r="L243" i="18" s="1"/>
  <c r="N243" i="18" s="1"/>
  <c r="F244" i="18"/>
  <c r="L244" i="18" s="1"/>
  <c r="N244" i="18" s="1"/>
  <c r="F247" i="18"/>
  <c r="T247" i="18" s="1"/>
  <c r="U247" i="18" s="1"/>
  <c r="F248" i="18"/>
  <c r="T248" i="18" s="1"/>
  <c r="U248" i="18" s="1"/>
  <c r="F249" i="18"/>
  <c r="F235" i="18"/>
  <c r="F236" i="18"/>
  <c r="F171" i="18"/>
  <c r="F176" i="18"/>
  <c r="O176" i="18" s="1"/>
  <c r="F174" i="18"/>
  <c r="F175" i="18"/>
  <c r="I175" i="18" s="1"/>
  <c r="J175" i="18" s="1"/>
  <c r="F178" i="18"/>
  <c r="F179" i="18"/>
  <c r="L179" i="18" s="1"/>
  <c r="N179" i="18" s="1"/>
  <c r="F180" i="18"/>
  <c r="K180" i="18" s="1"/>
  <c r="F144" i="18"/>
  <c r="F145" i="18"/>
  <c r="I144" i="18" s="1"/>
  <c r="F146" i="18"/>
  <c r="L146" i="18" s="1"/>
  <c r="N146" i="18" s="1"/>
  <c r="T146" i="18" s="1"/>
  <c r="U146" i="18" s="1"/>
  <c r="F148" i="18"/>
  <c r="L148" i="18" s="1"/>
  <c r="N148" i="18" s="1"/>
  <c r="F149" i="18"/>
  <c r="F150" i="18"/>
  <c r="L150" i="18" s="1"/>
  <c r="N150" i="18" s="1"/>
  <c r="T150" i="18" s="1"/>
  <c r="U150" i="18" s="1"/>
  <c r="F151" i="18"/>
  <c r="L151" i="18" s="1"/>
  <c r="N151" i="18" s="1"/>
  <c r="F116" i="18"/>
  <c r="F117" i="18"/>
  <c r="L117" i="18" s="1"/>
  <c r="N117" i="18" s="1"/>
  <c r="F118" i="18"/>
  <c r="F119" i="18"/>
  <c r="F120" i="18"/>
  <c r="L120" i="18" s="1"/>
  <c r="N120" i="18" s="1"/>
  <c r="T120" i="18" s="1"/>
  <c r="F121" i="18"/>
  <c r="L121" i="18" s="1"/>
  <c r="N121" i="18" s="1"/>
  <c r="F102" i="18"/>
  <c r="L102" i="18" s="1"/>
  <c r="N102" i="18" s="1"/>
  <c r="F103" i="18"/>
  <c r="F96" i="18"/>
  <c r="L96" i="18" s="1"/>
  <c r="N96" i="18" s="1"/>
  <c r="F45" i="18"/>
  <c r="J45" i="18" s="1"/>
  <c r="F46" i="18"/>
  <c r="F47" i="18"/>
  <c r="J47" i="18" s="1"/>
  <c r="F34" i="18"/>
  <c r="F35" i="18"/>
  <c r="L35" i="18" s="1"/>
  <c r="N35" i="18" s="1"/>
  <c r="F36" i="18"/>
  <c r="T36" i="18" s="1"/>
  <c r="U36" i="18" s="1"/>
  <c r="F37" i="18"/>
  <c r="L37" i="18" s="1"/>
  <c r="F38" i="18"/>
  <c r="L38" i="18" s="1"/>
  <c r="N38" i="18" s="1"/>
  <c r="F40" i="18"/>
  <c r="T40" i="18" s="1"/>
  <c r="U40" i="18" s="1"/>
  <c r="F23" i="18"/>
  <c r="I23" i="18" s="1"/>
  <c r="F24" i="18"/>
  <c r="F25" i="18"/>
  <c r="F26" i="18"/>
  <c r="F27" i="18"/>
  <c r="F29" i="18"/>
  <c r="F8" i="18"/>
  <c r="I8" i="18" s="1"/>
  <c r="F9" i="18"/>
  <c r="L9" i="18" s="1"/>
  <c r="N9" i="18" s="1"/>
  <c r="F10" i="18"/>
  <c r="F11" i="18"/>
  <c r="O11" i="18" s="1"/>
  <c r="F12" i="18"/>
  <c r="O13" i="18" s="1"/>
  <c r="F13" i="18"/>
  <c r="L13" i="18" s="1"/>
  <c r="F14" i="18"/>
  <c r="F15" i="18"/>
  <c r="F16" i="18"/>
  <c r="K16" i="18" s="1"/>
  <c r="F18" i="18"/>
  <c r="H57" i="18"/>
  <c r="M57" i="18"/>
  <c r="P57" i="18"/>
  <c r="R57" i="18"/>
  <c r="S57" i="18"/>
  <c r="R250" i="18"/>
  <c r="S250" i="18"/>
  <c r="H450" i="18"/>
  <c r="P305" i="18"/>
  <c r="S305" i="18"/>
  <c r="K388" i="18"/>
  <c r="I388" i="18"/>
  <c r="K179" i="18"/>
  <c r="I179" i="18"/>
  <c r="S50" i="18"/>
  <c r="R50" i="18"/>
  <c r="P50" i="18"/>
  <c r="H50" i="18"/>
  <c r="H221" i="18"/>
  <c r="P221" i="18"/>
  <c r="R221" i="18"/>
  <c r="S221" i="18"/>
  <c r="P195" i="18"/>
  <c r="R195" i="18"/>
  <c r="S195" i="18"/>
  <c r="H237" i="18"/>
  <c r="R237" i="18"/>
  <c r="S237" i="18"/>
  <c r="S122" i="18"/>
  <c r="H104" i="18"/>
  <c r="S77" i="18"/>
  <c r="P77" i="18"/>
  <c r="S41" i="18"/>
  <c r="P41" i="18"/>
  <c r="P30" i="18"/>
  <c r="S19" i="18"/>
  <c r="P19" i="18"/>
  <c r="H77" i="18"/>
  <c r="H181" i="18"/>
  <c r="H140" i="18"/>
  <c r="H363" i="18"/>
  <c r="H19" i="18"/>
  <c r="H30" i="18"/>
  <c r="H41" i="18"/>
  <c r="H84" i="18"/>
  <c r="H97" i="18"/>
  <c r="H112" i="18"/>
  <c r="H122" i="18"/>
  <c r="H152" i="18"/>
  <c r="H160" i="18"/>
  <c r="H250" i="18"/>
  <c r="H305" i="18"/>
  <c r="H313" i="18"/>
  <c r="H325" i="18"/>
  <c r="H371" i="18"/>
  <c r="H381" i="18"/>
  <c r="H390" i="18"/>
  <c r="H402" i="18"/>
  <c r="H408" i="18"/>
  <c r="L358" i="18"/>
  <c r="M97" i="18"/>
  <c r="M104" i="18"/>
  <c r="M122" i="18"/>
  <c r="M181" i="18"/>
  <c r="M195" i="18"/>
  <c r="M250" i="18"/>
  <c r="M305" i="18"/>
  <c r="M313" i="18"/>
  <c r="M363" i="18"/>
  <c r="M371" i="18"/>
  <c r="M381" i="18"/>
  <c r="M390" i="18"/>
  <c r="M402" i="18"/>
  <c r="O112" i="18"/>
  <c r="O140" i="18"/>
  <c r="O167" i="18"/>
  <c r="P84" i="18"/>
  <c r="P97" i="18"/>
  <c r="P104" i="18"/>
  <c r="P112" i="18"/>
  <c r="P140" i="18"/>
  <c r="P152" i="18"/>
  <c r="P160" i="18"/>
  <c r="P167" i="18"/>
  <c r="P313" i="18"/>
  <c r="P363" i="18"/>
  <c r="P371" i="18"/>
  <c r="P381" i="18"/>
  <c r="P390" i="18"/>
  <c r="P402" i="18"/>
  <c r="P408" i="18"/>
  <c r="R19" i="18"/>
  <c r="R30" i="18"/>
  <c r="R41" i="18"/>
  <c r="R77" i="18"/>
  <c r="R84" i="18"/>
  <c r="R97" i="18"/>
  <c r="R104" i="18"/>
  <c r="R112" i="18"/>
  <c r="R122" i="18"/>
  <c r="R140" i="18"/>
  <c r="R152" i="18"/>
  <c r="R160" i="18"/>
  <c r="R167" i="18"/>
  <c r="R181" i="18"/>
  <c r="R298" i="18"/>
  <c r="R313" i="18"/>
  <c r="R325" i="18"/>
  <c r="R351" i="18"/>
  <c r="R363" i="18"/>
  <c r="R371" i="18"/>
  <c r="R381" i="18"/>
  <c r="R390" i="18"/>
  <c r="R402" i="18"/>
  <c r="R408" i="18"/>
  <c r="S30" i="18"/>
  <c r="S84" i="18"/>
  <c r="S97" i="18"/>
  <c r="S104" i="18"/>
  <c r="S112" i="18"/>
  <c r="S140" i="18"/>
  <c r="S152" i="18"/>
  <c r="S160" i="18"/>
  <c r="S167" i="18"/>
  <c r="S181" i="18"/>
  <c r="S313" i="18"/>
  <c r="S325" i="18"/>
  <c r="S363" i="18"/>
  <c r="S371" i="18"/>
  <c r="S381" i="18"/>
  <c r="S390" i="18"/>
  <c r="S402" i="18"/>
  <c r="S408" i="18"/>
  <c r="S450" i="18"/>
  <c r="M19" i="18"/>
  <c r="M84" i="18"/>
  <c r="M112" i="18"/>
  <c r="I350" i="18"/>
  <c r="K350" i="18"/>
  <c r="M152" i="18"/>
  <c r="H167" i="18"/>
  <c r="S298" i="18"/>
  <c r="S351" i="18"/>
  <c r="H298" i="18"/>
  <c r="M140" i="18"/>
  <c r="O160" i="18"/>
  <c r="I235" i="18"/>
  <c r="I272" i="18"/>
  <c r="O41" i="18"/>
  <c r="M351" i="18"/>
  <c r="K272" i="18"/>
  <c r="M41" i="18"/>
  <c r="M160" i="18"/>
  <c r="M325" i="18"/>
  <c r="K235" i="18"/>
  <c r="M167" i="18"/>
  <c r="K416" i="18"/>
  <c r="L67" i="18"/>
  <c r="J67" i="18"/>
  <c r="M235" i="18"/>
  <c r="M237" i="18" s="1"/>
  <c r="M272" i="18"/>
  <c r="M298" i="18" s="1"/>
  <c r="M416" i="18"/>
  <c r="K415" i="18"/>
  <c r="M415" i="18"/>
  <c r="M450" i="18" s="1"/>
  <c r="M221" i="18"/>
  <c r="M408" i="18"/>
  <c r="M77" i="18"/>
  <c r="N408" i="18"/>
  <c r="F91" i="18" l="1"/>
  <c r="I64" i="18"/>
  <c r="J64" i="18" s="1"/>
  <c r="K64" i="18"/>
  <c r="T64" i="18"/>
  <c r="U64" i="18" s="1"/>
  <c r="K157" i="18"/>
  <c r="I157" i="18"/>
  <c r="J157" i="18" s="1"/>
  <c r="K204" i="18"/>
  <c r="K199" i="18"/>
  <c r="L204" i="18"/>
  <c r="N204" i="18" s="1"/>
  <c r="I248" i="18"/>
  <c r="J248" i="18" s="1"/>
  <c r="T206" i="18"/>
  <c r="I262" i="18"/>
  <c r="J262" i="18" s="1"/>
  <c r="K266" i="18"/>
  <c r="I266" i="18"/>
  <c r="J266" i="18" s="1"/>
  <c r="L259" i="18"/>
  <c r="O266" i="18"/>
  <c r="T266" i="18" s="1"/>
  <c r="U266" i="18" s="1"/>
  <c r="K427" i="18"/>
  <c r="I427" i="18"/>
  <c r="J427" i="18" s="1"/>
  <c r="I415" i="18"/>
  <c r="L401" i="18"/>
  <c r="N401" i="18" s="1"/>
  <c r="K397" i="18"/>
  <c r="I397" i="18"/>
  <c r="J397" i="18" s="1"/>
  <c r="O398" i="18"/>
  <c r="T398" i="18" s="1"/>
  <c r="U398" i="18" s="1"/>
  <c r="O397" i="18"/>
  <c r="T397" i="18" s="1"/>
  <c r="U397" i="18" s="1"/>
  <c r="I424" i="18"/>
  <c r="J424" i="18" s="1"/>
  <c r="K424" i="18"/>
  <c r="I310" i="18"/>
  <c r="I250" i="18" s="1"/>
  <c r="K242" i="18"/>
  <c r="I426" i="18"/>
  <c r="J426" i="18" s="1"/>
  <c r="K426" i="18"/>
  <c r="I430" i="18"/>
  <c r="J430" i="18" s="1"/>
  <c r="I446" i="18"/>
  <c r="J446" i="18" s="1"/>
  <c r="K446" i="18"/>
  <c r="K430" i="18"/>
  <c r="O48" i="18"/>
  <c r="T48" i="18" s="1"/>
  <c r="U48" i="18" s="1"/>
  <c r="K48" i="18"/>
  <c r="I48" i="18"/>
  <c r="J48" i="18" s="1"/>
  <c r="K429" i="18"/>
  <c r="I429" i="18"/>
  <c r="J429" i="18" s="1"/>
  <c r="I422" i="18"/>
  <c r="J422" i="18" s="1"/>
  <c r="K422" i="18"/>
  <c r="N112" i="18"/>
  <c r="I416" i="18"/>
  <c r="J416" i="18" s="1"/>
  <c r="L416" i="18" s="1"/>
  <c r="I312" i="18"/>
  <c r="J312" i="18" s="1"/>
  <c r="J350" i="18"/>
  <c r="K216" i="18"/>
  <c r="I216" i="18"/>
  <c r="J216" i="18" s="1"/>
  <c r="J388" i="18"/>
  <c r="K174" i="18"/>
  <c r="K128" i="18"/>
  <c r="K140" i="18" s="1"/>
  <c r="I128" i="18"/>
  <c r="J128" i="18" s="1"/>
  <c r="L321" i="18"/>
  <c r="N321" i="18" s="1"/>
  <c r="O319" i="18"/>
  <c r="K319" i="18"/>
  <c r="I319" i="18"/>
  <c r="J319" i="18" s="1"/>
  <c r="K414" i="18"/>
  <c r="K423" i="18"/>
  <c r="I423" i="18"/>
  <c r="J423" i="18" s="1"/>
  <c r="O310" i="18"/>
  <c r="L139" i="18"/>
  <c r="F140" i="18"/>
  <c r="K399" i="18"/>
  <c r="L340" i="18"/>
  <c r="N340" i="18" s="1"/>
  <c r="O343" i="18"/>
  <c r="L346" i="18"/>
  <c r="N346" i="18" s="1"/>
  <c r="L342" i="18"/>
  <c r="N342" i="18" s="1"/>
  <c r="O339" i="18"/>
  <c r="L344" i="18"/>
  <c r="N344" i="18" s="1"/>
  <c r="L349" i="18"/>
  <c r="N349" i="18" s="1"/>
  <c r="O341" i="18"/>
  <c r="L338" i="18"/>
  <c r="N338" i="18" s="1"/>
  <c r="T338" i="18" s="1"/>
  <c r="L336" i="18"/>
  <c r="N336" i="18" s="1"/>
  <c r="T336" i="18" s="1"/>
  <c r="I336" i="18"/>
  <c r="J336" i="18" s="1"/>
  <c r="L332" i="18"/>
  <c r="N332" i="18" s="1"/>
  <c r="K398" i="18"/>
  <c r="K158" i="18"/>
  <c r="I158" i="18"/>
  <c r="J158" i="18" s="1"/>
  <c r="K247" i="18"/>
  <c r="L89" i="18"/>
  <c r="L29" i="18"/>
  <c r="N29" i="18" s="1"/>
  <c r="T29" i="18" s="1"/>
  <c r="U29" i="18" s="1"/>
  <c r="I145" i="18"/>
  <c r="J145" i="18" s="1"/>
  <c r="K26" i="18"/>
  <c r="O400" i="18"/>
  <c r="L288" i="18"/>
  <c r="K278" i="18"/>
  <c r="K412" i="18"/>
  <c r="K232" i="18"/>
  <c r="K237" i="18" s="1"/>
  <c r="L232" i="18"/>
  <c r="N232" i="18" s="1"/>
  <c r="O242" i="18"/>
  <c r="O250" i="18" s="1"/>
  <c r="O317" i="18"/>
  <c r="K312" i="18"/>
  <c r="O254" i="18"/>
  <c r="T254" i="18" s="1"/>
  <c r="U254" i="18" s="1"/>
  <c r="J139" i="18"/>
  <c r="I111" i="18"/>
  <c r="J111" i="18" s="1"/>
  <c r="K102" i="18"/>
  <c r="I116" i="18"/>
  <c r="J116" i="18" s="1"/>
  <c r="I219" i="18"/>
  <c r="J219" i="18" s="1"/>
  <c r="I386" i="18"/>
  <c r="J386" i="18" s="1"/>
  <c r="T235" i="18"/>
  <c r="I254" i="18"/>
  <c r="J254" i="18" s="1"/>
  <c r="I232" i="18"/>
  <c r="I237" i="18" s="1"/>
  <c r="I413" i="18"/>
  <c r="J413" i="18" s="1"/>
  <c r="K413" i="18"/>
  <c r="K317" i="18"/>
  <c r="K254" i="18"/>
  <c r="K310" i="18"/>
  <c r="K250" i="18" s="1"/>
  <c r="I242" i="18"/>
  <c r="J242" i="18" s="1"/>
  <c r="I260" i="18"/>
  <c r="J260" i="18" s="1"/>
  <c r="K343" i="18"/>
  <c r="I110" i="18"/>
  <c r="J110" i="18" s="1"/>
  <c r="I270" i="18"/>
  <c r="J270" i="18" s="1"/>
  <c r="J235" i="18"/>
  <c r="L235" i="18" s="1"/>
  <c r="I317" i="18"/>
  <c r="J317" i="18" s="1"/>
  <c r="I412" i="18"/>
  <c r="J412" i="18" s="1"/>
  <c r="O232" i="18"/>
  <c r="O199" i="18"/>
  <c r="T445" i="18"/>
  <c r="L443" i="18"/>
  <c r="L441" i="18"/>
  <c r="T440" i="18"/>
  <c r="T439" i="18"/>
  <c r="U439" i="18" s="1"/>
  <c r="T437" i="18"/>
  <c r="U437" i="18" s="1"/>
  <c r="T436" i="18"/>
  <c r="U436" i="18" s="1"/>
  <c r="T435" i="18"/>
  <c r="T434" i="18"/>
  <c r="T428" i="18"/>
  <c r="U428" i="18" s="1"/>
  <c r="T425" i="18"/>
  <c r="T420" i="18"/>
  <c r="T416" i="18"/>
  <c r="L413" i="18"/>
  <c r="T139" i="18"/>
  <c r="T138" i="18"/>
  <c r="T137" i="18"/>
  <c r="J134" i="18"/>
  <c r="L132" i="18"/>
  <c r="N132" i="18" s="1"/>
  <c r="T132" i="18" s="1"/>
  <c r="L129" i="18"/>
  <c r="N129" i="18" s="1"/>
  <c r="T129" i="18" s="1"/>
  <c r="L76" i="18"/>
  <c r="N76" i="18" s="1"/>
  <c r="T76" i="18" s="1"/>
  <c r="L74" i="18"/>
  <c r="N74" i="18" s="1"/>
  <c r="T72" i="18"/>
  <c r="T70" i="18"/>
  <c r="L63" i="18"/>
  <c r="N63" i="18" s="1"/>
  <c r="L24" i="18"/>
  <c r="N24" i="18" s="1"/>
  <c r="K340" i="18"/>
  <c r="I346" i="18"/>
  <c r="J346" i="18" s="1"/>
  <c r="K249" i="18"/>
  <c r="K320" i="18"/>
  <c r="K248" i="18"/>
  <c r="K210" i="18"/>
  <c r="I210" i="18"/>
  <c r="J210" i="18" s="1"/>
  <c r="O203" i="18"/>
  <c r="F211" i="18"/>
  <c r="I396" i="18"/>
  <c r="J396" i="18" s="1"/>
  <c r="I323" i="18"/>
  <c r="J323" i="18" s="1"/>
  <c r="K396" i="18"/>
  <c r="I274" i="18"/>
  <c r="J274" i="18" s="1"/>
  <c r="K401" i="18"/>
  <c r="K263" i="18"/>
  <c r="I282" i="18"/>
  <c r="J282" i="18" s="1"/>
  <c r="J272" i="18"/>
  <c r="L272" i="18" s="1"/>
  <c r="I275" i="18"/>
  <c r="J275" i="18" s="1"/>
  <c r="K219" i="18"/>
  <c r="T291" i="18"/>
  <c r="I27" i="18"/>
  <c r="J27" i="18" s="1"/>
  <c r="K145" i="18"/>
  <c r="K203" i="18"/>
  <c r="L420" i="18"/>
  <c r="I389" i="18"/>
  <c r="J389" i="18" s="1"/>
  <c r="K435" i="18"/>
  <c r="I442" i="18"/>
  <c r="J442" i="18" s="1"/>
  <c r="K431" i="18"/>
  <c r="K295" i="18"/>
  <c r="I295" i="18"/>
  <c r="J295" i="18" s="1"/>
  <c r="K277" i="18"/>
  <c r="O277" i="18"/>
  <c r="K260" i="18"/>
  <c r="I203" i="18"/>
  <c r="J203" i="18" s="1"/>
  <c r="I204" i="18"/>
  <c r="J204" i="18" s="1"/>
  <c r="L138" i="18"/>
  <c r="L70" i="18"/>
  <c r="K73" i="18"/>
  <c r="J35" i="18"/>
  <c r="O219" i="18"/>
  <c r="T219" i="18" s="1"/>
  <c r="K304" i="18"/>
  <c r="K442" i="18"/>
  <c r="I284" i="18"/>
  <c r="J284" i="18" s="1"/>
  <c r="K109" i="18"/>
  <c r="I109" i="18"/>
  <c r="J109" i="18" s="1"/>
  <c r="L27" i="18"/>
  <c r="N27" i="18" s="1"/>
  <c r="T27" i="18" s="1"/>
  <c r="T441" i="18"/>
  <c r="L437" i="18"/>
  <c r="I399" i="18"/>
  <c r="J399" i="18" s="1"/>
  <c r="K425" i="18"/>
  <c r="I440" i="18"/>
  <c r="J440" i="18" s="1"/>
  <c r="K380" i="18"/>
  <c r="K389" i="18"/>
  <c r="K378" i="18"/>
  <c r="I379" i="18"/>
  <c r="J379" i="18" s="1"/>
  <c r="K439" i="18"/>
  <c r="K438" i="18"/>
  <c r="K379" i="18"/>
  <c r="I380" i="18"/>
  <c r="J380" i="18" s="1"/>
  <c r="K346" i="18"/>
  <c r="K341" i="18"/>
  <c r="I339" i="18"/>
  <c r="J339" i="18" s="1"/>
  <c r="J338" i="18"/>
  <c r="K294" i="18"/>
  <c r="I294" i="18"/>
  <c r="J294" i="18" s="1"/>
  <c r="K323" i="18"/>
  <c r="I321" i="18"/>
  <c r="J321" i="18" s="1"/>
  <c r="I320" i="18"/>
  <c r="J320" i="18" s="1"/>
  <c r="K321" i="18"/>
  <c r="K322" i="18"/>
  <c r="K120" i="18"/>
  <c r="K268" i="18"/>
  <c r="K273" i="18"/>
  <c r="T296" i="18"/>
  <c r="U296" i="18" s="1"/>
  <c r="K290" i="18"/>
  <c r="I285" i="18"/>
  <c r="J285" i="18" s="1"/>
  <c r="K284" i="18"/>
  <c r="I290" i="18"/>
  <c r="J290" i="18" s="1"/>
  <c r="K280" i="18"/>
  <c r="K275" i="18"/>
  <c r="O264" i="18"/>
  <c r="T264" i="18" s="1"/>
  <c r="K267" i="18"/>
  <c r="L248" i="18"/>
  <c r="K227" i="18"/>
  <c r="O187" i="18"/>
  <c r="L187" i="18"/>
  <c r="O174" i="18"/>
  <c r="O173" i="18"/>
  <c r="T173" i="18" s="1"/>
  <c r="U173" i="18" s="1"/>
  <c r="L171" i="18"/>
  <c r="N171" i="18" s="1"/>
  <c r="F181" i="18"/>
  <c r="J144" i="18"/>
  <c r="J137" i="18"/>
  <c r="J108" i="18"/>
  <c r="K255" i="18"/>
  <c r="K173" i="18"/>
  <c r="I173" i="18"/>
  <c r="J173" i="18" s="1"/>
  <c r="I74" i="18"/>
  <c r="J74" i="18" s="1"/>
  <c r="K187" i="18"/>
  <c r="I187" i="18"/>
  <c r="J187" i="18" s="1"/>
  <c r="L445" i="18"/>
  <c r="L428" i="18"/>
  <c r="F408" i="18"/>
  <c r="I378" i="18"/>
  <c r="J378" i="18" s="1"/>
  <c r="I435" i="18"/>
  <c r="J435" i="18" s="1"/>
  <c r="K428" i="18"/>
  <c r="I445" i="18"/>
  <c r="J445" i="18" s="1"/>
  <c r="I438" i="18"/>
  <c r="J438" i="18" s="1"/>
  <c r="I414" i="18"/>
  <c r="J414" i="18" s="1"/>
  <c r="I443" i="18"/>
  <c r="J443" i="18" s="1"/>
  <c r="K437" i="18"/>
  <c r="I441" i="18"/>
  <c r="J441" i="18" s="1"/>
  <c r="K443" i="18"/>
  <c r="K440" i="18"/>
  <c r="I431" i="18"/>
  <c r="J431" i="18" s="1"/>
  <c r="K441" i="18"/>
  <c r="I439" i="18"/>
  <c r="J439" i="18" s="1"/>
  <c r="I425" i="18"/>
  <c r="J425" i="18" s="1"/>
  <c r="I420" i="18"/>
  <c r="J420" i="18" s="1"/>
  <c r="K419" i="18"/>
  <c r="K420" i="18"/>
  <c r="K445" i="18"/>
  <c r="I434" i="18"/>
  <c r="J434" i="18" s="1"/>
  <c r="K434" i="18"/>
  <c r="I419" i="18"/>
  <c r="J419" i="18" s="1"/>
  <c r="I436" i="18"/>
  <c r="J436" i="18" s="1"/>
  <c r="K436" i="18"/>
  <c r="L362" i="18"/>
  <c r="I340" i="18"/>
  <c r="J340" i="18" s="1"/>
  <c r="I322" i="18"/>
  <c r="J322" i="18" s="1"/>
  <c r="I269" i="18"/>
  <c r="J269" i="18" s="1"/>
  <c r="O324" i="18"/>
  <c r="L296" i="18"/>
  <c r="K287" i="18"/>
  <c r="I280" i="18"/>
  <c r="J280" i="18" s="1"/>
  <c r="I193" i="18"/>
  <c r="J193" i="18" s="1"/>
  <c r="K191" i="18"/>
  <c r="I188" i="18"/>
  <c r="J188" i="18" s="1"/>
  <c r="K188" i="18"/>
  <c r="J179" i="18"/>
  <c r="K175" i="18"/>
  <c r="J138" i="18"/>
  <c r="J129" i="18"/>
  <c r="K164" i="18"/>
  <c r="K103" i="18"/>
  <c r="I102" i="18"/>
  <c r="J102" i="18" s="1"/>
  <c r="L95" i="18"/>
  <c r="I103" i="18"/>
  <c r="J103" i="18" s="1"/>
  <c r="I206" i="18"/>
  <c r="J206" i="18" s="1"/>
  <c r="I174" i="18"/>
  <c r="J174" i="18" s="1"/>
  <c r="O116" i="18"/>
  <c r="O122" i="18" s="1"/>
  <c r="K110" i="18"/>
  <c r="K111" i="18"/>
  <c r="O104" i="18"/>
  <c r="K116" i="18"/>
  <c r="F97" i="18"/>
  <c r="J95" i="18"/>
  <c r="K96" i="18"/>
  <c r="K97" i="18" s="1"/>
  <c r="K55" i="18"/>
  <c r="I73" i="18"/>
  <c r="J73" i="18" s="1"/>
  <c r="I96" i="18"/>
  <c r="O96" i="18"/>
  <c r="T96" i="18" s="1"/>
  <c r="K74" i="18"/>
  <c r="K303" i="18"/>
  <c r="K305" i="18" s="1"/>
  <c r="K75" i="18"/>
  <c r="K54" i="18"/>
  <c r="I83" i="18"/>
  <c r="I84" i="18" s="1"/>
  <c r="K368" i="18"/>
  <c r="I368" i="18"/>
  <c r="J368" i="18" s="1"/>
  <c r="I395" i="18"/>
  <c r="J395" i="18" s="1"/>
  <c r="I376" i="18"/>
  <c r="J376" i="18" s="1"/>
  <c r="I63" i="18"/>
  <c r="J63" i="18" s="1"/>
  <c r="K83" i="18"/>
  <c r="K84" i="18" s="1"/>
  <c r="I54" i="18"/>
  <c r="J54" i="18" s="1"/>
  <c r="K356" i="18"/>
  <c r="I304" i="18"/>
  <c r="J304" i="18" s="1"/>
  <c r="K386" i="18"/>
  <c r="I75" i="18"/>
  <c r="J75" i="18" s="1"/>
  <c r="K395" i="18"/>
  <c r="I56" i="18"/>
  <c r="J56" i="18" s="1"/>
  <c r="O83" i="18"/>
  <c r="O84" i="18" s="1"/>
  <c r="I356" i="18"/>
  <c r="J356" i="18" s="1"/>
  <c r="K56" i="18"/>
  <c r="I38" i="18"/>
  <c r="J38" i="18" s="1"/>
  <c r="I377" i="18"/>
  <c r="I387" i="18"/>
  <c r="I390" i="18" s="1"/>
  <c r="K40" i="18"/>
  <c r="K37" i="18"/>
  <c r="L49" i="18"/>
  <c r="N49" i="18" s="1"/>
  <c r="T49" i="18" s="1"/>
  <c r="U49" i="18" s="1"/>
  <c r="I159" i="18"/>
  <c r="J159" i="18" s="1"/>
  <c r="I118" i="18"/>
  <c r="J118" i="18" s="1"/>
  <c r="J24" i="18"/>
  <c r="K23" i="18"/>
  <c r="M23" i="18"/>
  <c r="M30" i="18" s="1"/>
  <c r="I16" i="18"/>
  <c r="J16" i="18" s="1"/>
  <c r="K14" i="18"/>
  <c r="K12" i="18"/>
  <c r="I12" i="18"/>
  <c r="J12" i="18" s="1"/>
  <c r="I14" i="18"/>
  <c r="J14" i="18" s="1"/>
  <c r="K9" i="18"/>
  <c r="K53" i="18"/>
  <c r="K8" i="18"/>
  <c r="T294" i="18"/>
  <c r="O312" i="18"/>
  <c r="I297" i="18"/>
  <c r="J297" i="18" s="1"/>
  <c r="I277" i="18"/>
  <c r="J277" i="18" s="1"/>
  <c r="K276" i="18"/>
  <c r="O376" i="18"/>
  <c r="O395" i="18"/>
  <c r="T395" i="18" s="1"/>
  <c r="O54" i="18"/>
  <c r="L343" i="18"/>
  <c r="N343" i="18" s="1"/>
  <c r="O356" i="18"/>
  <c r="O363" i="18" s="1"/>
  <c r="O90" i="18"/>
  <c r="I341" i="18"/>
  <c r="J341" i="18" s="1"/>
  <c r="K194" i="18"/>
  <c r="K63" i="18"/>
  <c r="I303" i="18"/>
  <c r="I305" i="18" s="1"/>
  <c r="J70" i="18"/>
  <c r="I276" i="18"/>
  <c r="J276" i="18" s="1"/>
  <c r="O278" i="18"/>
  <c r="I398" i="18"/>
  <c r="J398" i="18" s="1"/>
  <c r="K376" i="18"/>
  <c r="K400" i="18"/>
  <c r="I400" i="18"/>
  <c r="J400" i="18" s="1"/>
  <c r="I401" i="18"/>
  <c r="J401" i="18" s="1"/>
  <c r="I278" i="18"/>
  <c r="J278" i="18" s="1"/>
  <c r="S452" i="18"/>
  <c r="T37" i="18"/>
  <c r="U37" i="18" s="1"/>
  <c r="I227" i="18"/>
  <c r="K18" i="18"/>
  <c r="I256" i="18"/>
  <c r="J256" i="18" s="1"/>
  <c r="I247" i="18"/>
  <c r="J247" i="18" s="1"/>
  <c r="K146" i="18"/>
  <c r="L425" i="18"/>
  <c r="K13" i="18"/>
  <c r="K331" i="18"/>
  <c r="K36" i="18"/>
  <c r="J127" i="18"/>
  <c r="O175" i="18"/>
  <c r="O368" i="18"/>
  <c r="O371" i="18" s="1"/>
  <c r="L62" i="18"/>
  <c r="N62" i="18" s="1"/>
  <c r="I330" i="18"/>
  <c r="J330" i="18" s="1"/>
  <c r="K256" i="18"/>
  <c r="I37" i="18"/>
  <c r="J37" i="18" s="1"/>
  <c r="K362" i="18"/>
  <c r="K360" i="18"/>
  <c r="L289" i="18"/>
  <c r="O387" i="18"/>
  <c r="T387" i="18" s="1"/>
  <c r="I244" i="18"/>
  <c r="J244" i="18" s="1"/>
  <c r="I444" i="18"/>
  <c r="J444" i="18" s="1"/>
  <c r="I358" i="18"/>
  <c r="J358" i="18" s="1"/>
  <c r="I146" i="18"/>
  <c r="I217" i="18"/>
  <c r="J217" i="18" s="1"/>
  <c r="O45" i="18"/>
  <c r="L206" i="18"/>
  <c r="H195" i="18"/>
  <c r="H452" i="18" s="1"/>
  <c r="K342" i="18"/>
  <c r="I342" i="18"/>
  <c r="J342" i="18" s="1"/>
  <c r="L439" i="18"/>
  <c r="K387" i="18"/>
  <c r="K390" i="18" s="1"/>
  <c r="I331" i="18"/>
  <c r="J331" i="18" s="1"/>
  <c r="I370" i="18"/>
  <c r="J370" i="18" s="1"/>
  <c r="K444" i="18"/>
  <c r="I360" i="18"/>
  <c r="J360" i="18" s="1"/>
  <c r="L137" i="18"/>
  <c r="I357" i="18"/>
  <c r="J357" i="18" s="1"/>
  <c r="I243" i="18"/>
  <c r="J243" i="18" s="1"/>
  <c r="F30" i="18"/>
  <c r="F250" i="18"/>
  <c r="F195" i="18"/>
  <c r="O259" i="18"/>
  <c r="K357" i="18"/>
  <c r="K359" i="18"/>
  <c r="K358" i="18"/>
  <c r="I362" i="18"/>
  <c r="J362" i="18" s="1"/>
  <c r="K243" i="18"/>
  <c r="O377" i="18"/>
  <c r="O407" i="18"/>
  <c r="J49" i="18"/>
  <c r="L201" i="18"/>
  <c r="N201" i="18" s="1"/>
  <c r="T201" i="18" s="1"/>
  <c r="I36" i="18"/>
  <c r="J36" i="18" s="1"/>
  <c r="L249" i="18"/>
  <c r="I40" i="18"/>
  <c r="J40" i="18" s="1"/>
  <c r="I18" i="18"/>
  <c r="J18" i="18" s="1"/>
  <c r="I201" i="18"/>
  <c r="J201" i="18" s="1"/>
  <c r="K38" i="18"/>
  <c r="K370" i="18"/>
  <c r="I359" i="18"/>
  <c r="J359" i="18" s="1"/>
  <c r="K27" i="18"/>
  <c r="K117" i="18"/>
  <c r="I249" i="18"/>
  <c r="J249" i="18" s="1"/>
  <c r="L247" i="18"/>
  <c r="O56" i="18"/>
  <c r="O386" i="18"/>
  <c r="T357" i="18"/>
  <c r="U357" i="18" s="1"/>
  <c r="K156" i="18"/>
  <c r="I318" i="18"/>
  <c r="J318" i="18" s="1"/>
  <c r="O227" i="18"/>
  <c r="K201" i="18"/>
  <c r="L40" i="18"/>
  <c r="K377" i="18"/>
  <c r="J29" i="18"/>
  <c r="I257" i="18"/>
  <c r="J257" i="18" s="1"/>
  <c r="K257" i="18"/>
  <c r="K334" i="18"/>
  <c r="K244" i="18"/>
  <c r="I55" i="18"/>
  <c r="J55" i="18" s="1"/>
  <c r="K119" i="18"/>
  <c r="I119" i="18"/>
  <c r="J119" i="18" s="1"/>
  <c r="L189" i="18"/>
  <c r="L318" i="18"/>
  <c r="F227" i="18"/>
  <c r="U286" i="18"/>
  <c r="U255" i="18"/>
  <c r="T359" i="18"/>
  <c r="T35" i="18"/>
  <c r="T159" i="18"/>
  <c r="N160" i="18"/>
  <c r="U379" i="18"/>
  <c r="L176" i="18"/>
  <c r="N176" i="18" s="1"/>
  <c r="T176" i="18" s="1"/>
  <c r="U176" i="18" s="1"/>
  <c r="K200" i="18"/>
  <c r="I263" i="18"/>
  <c r="J263" i="18" s="1"/>
  <c r="K178" i="18"/>
  <c r="K288" i="18"/>
  <c r="I11" i="18"/>
  <c r="J11" i="18" s="1"/>
  <c r="L285" i="18"/>
  <c r="K264" i="18"/>
  <c r="F221" i="18"/>
  <c r="I288" i="18"/>
  <c r="J288" i="18" s="1"/>
  <c r="L215" i="18"/>
  <c r="I9" i="18"/>
  <c r="J9" i="18" s="1"/>
  <c r="I117" i="18"/>
  <c r="J117" i="18" s="1"/>
  <c r="K217" i="18"/>
  <c r="L190" i="18"/>
  <c r="L291" i="18"/>
  <c r="J23" i="18"/>
  <c r="L175" i="18"/>
  <c r="N175" i="18" s="1"/>
  <c r="L277" i="18"/>
  <c r="N277" i="18" s="1"/>
  <c r="I287" i="18"/>
  <c r="J287" i="18" s="1"/>
  <c r="F402" i="18"/>
  <c r="I289" i="18"/>
  <c r="J289" i="18" s="1"/>
  <c r="I344" i="18"/>
  <c r="J344" i="18" s="1"/>
  <c r="I176" i="18"/>
  <c r="J176" i="18" s="1"/>
  <c r="F313" i="18"/>
  <c r="F160" i="18"/>
  <c r="L434" i="18"/>
  <c r="K25" i="18"/>
  <c r="F152" i="18"/>
  <c r="I259" i="18"/>
  <c r="J259" i="18" s="1"/>
  <c r="L255" i="18"/>
  <c r="K215" i="18"/>
  <c r="J89" i="18"/>
  <c r="K289" i="18"/>
  <c r="K286" i="18"/>
  <c r="L36" i="18"/>
  <c r="I25" i="18"/>
  <c r="J25" i="18" s="1"/>
  <c r="K285" i="18"/>
  <c r="J349" i="18"/>
  <c r="L199" i="18"/>
  <c r="N199" i="18" s="1"/>
  <c r="N215" i="18" s="1"/>
  <c r="N221" i="18" s="1"/>
  <c r="I332" i="18"/>
  <c r="J332" i="18" s="1"/>
  <c r="K339" i="18"/>
  <c r="I286" i="18"/>
  <c r="J286" i="18" s="1"/>
  <c r="I291" i="18"/>
  <c r="J291" i="18" s="1"/>
  <c r="J132" i="18"/>
  <c r="I264" i="18"/>
  <c r="J264" i="18" s="1"/>
  <c r="I215" i="18"/>
  <c r="J215" i="18" s="1"/>
  <c r="K11" i="18"/>
  <c r="K176" i="18"/>
  <c r="I200" i="18"/>
  <c r="J200" i="18" s="1"/>
  <c r="I199" i="18"/>
  <c r="L435" i="18"/>
  <c r="I178" i="18"/>
  <c r="J178" i="18" s="1"/>
  <c r="K332" i="18"/>
  <c r="K291" i="18"/>
  <c r="K159" i="18"/>
  <c r="K344" i="18"/>
  <c r="I334" i="18"/>
  <c r="J334" i="18" s="1"/>
  <c r="K118" i="18"/>
  <c r="O215" i="18"/>
  <c r="L339" i="18"/>
  <c r="N339" i="18" s="1"/>
  <c r="T370" i="18"/>
  <c r="L356" i="18"/>
  <c r="F363" i="18"/>
  <c r="L14" i="18"/>
  <c r="L34" i="18"/>
  <c r="J34" i="18"/>
  <c r="F41" i="18"/>
  <c r="O180" i="18"/>
  <c r="L180" i="18"/>
  <c r="N180" i="18" s="1"/>
  <c r="T236" i="18"/>
  <c r="L165" i="18"/>
  <c r="N165" i="18" s="1"/>
  <c r="I165" i="18"/>
  <c r="J165" i="18" s="1"/>
  <c r="F167" i="18"/>
  <c r="K165" i="18"/>
  <c r="T419" i="18"/>
  <c r="L419" i="18"/>
  <c r="F371" i="18"/>
  <c r="L174" i="18"/>
  <c r="I191" i="18"/>
  <c r="J191" i="18" s="1"/>
  <c r="I190" i="18"/>
  <c r="J190" i="18" s="1"/>
  <c r="K189" i="18"/>
  <c r="I189" i="18"/>
  <c r="J189" i="18" s="1"/>
  <c r="L188" i="18"/>
  <c r="K190" i="18"/>
  <c r="I194" i="18"/>
  <c r="J194" i="18" s="1"/>
  <c r="K193" i="18"/>
  <c r="F112" i="18"/>
  <c r="T110" i="18"/>
  <c r="L110" i="18"/>
  <c r="L112" i="18" s="1"/>
  <c r="O275" i="18"/>
  <c r="O260" i="18"/>
  <c r="O262" i="18"/>
  <c r="O267" i="18"/>
  <c r="O263" i="18"/>
  <c r="L260" i="18"/>
  <c r="N260" i="18" s="1"/>
  <c r="L334" i="18"/>
  <c r="N334" i="18" s="1"/>
  <c r="K336" i="18"/>
  <c r="L54" i="18"/>
  <c r="F57" i="18"/>
  <c r="L386" i="18"/>
  <c r="N386" i="18" s="1"/>
  <c r="F390" i="18"/>
  <c r="L305" i="18"/>
  <c r="F381" i="18"/>
  <c r="L290" i="18"/>
  <c r="L118" i="18"/>
  <c r="N118" i="18" s="1"/>
  <c r="L178" i="18"/>
  <c r="N178" i="18" s="1"/>
  <c r="F298" i="18"/>
  <c r="L257" i="18"/>
  <c r="N257" i="18" s="1"/>
  <c r="T295" i="18"/>
  <c r="T438" i="18"/>
  <c r="L438" i="18"/>
  <c r="F351" i="18"/>
  <c r="L330" i="18"/>
  <c r="O26" i="18"/>
  <c r="I26" i="18"/>
  <c r="J26" i="18" s="1"/>
  <c r="L46" i="18"/>
  <c r="N46" i="18" s="1"/>
  <c r="F50" i="18"/>
  <c r="J46" i="18"/>
  <c r="L103" i="18"/>
  <c r="N103" i="18" s="1"/>
  <c r="T103" i="18" s="1"/>
  <c r="L400" i="18"/>
  <c r="N400" i="18" s="1"/>
  <c r="L200" i="18"/>
  <c r="T287" i="18"/>
  <c r="R450" i="18"/>
  <c r="R452" i="18" s="1"/>
  <c r="T415" i="18"/>
  <c r="L406" i="18"/>
  <c r="L408" i="18" s="1"/>
  <c r="I324" i="18"/>
  <c r="J324" i="18" s="1"/>
  <c r="L310" i="18"/>
  <c r="F450" i="18"/>
  <c r="I10" i="18"/>
  <c r="K10" i="18"/>
  <c r="F237" i="18"/>
  <c r="F77" i="18"/>
  <c r="O171" i="18"/>
  <c r="O185" i="18"/>
  <c r="L185" i="18"/>
  <c r="I171" i="18"/>
  <c r="K171" i="18"/>
  <c r="K185" i="18"/>
  <c r="I185" i="18"/>
  <c r="J185" i="18" s="1"/>
  <c r="L281" i="18"/>
  <c r="N281" i="18" s="1"/>
  <c r="K281" i="18"/>
  <c r="O281" i="18"/>
  <c r="O345" i="18"/>
  <c r="I345" i="18"/>
  <c r="J345" i="18" s="1"/>
  <c r="K345" i="18"/>
  <c r="T111" i="18"/>
  <c r="U285" i="18"/>
  <c r="L442" i="18"/>
  <c r="T442" i="18"/>
  <c r="F325" i="18"/>
  <c r="L317" i="18"/>
  <c r="N317" i="18" s="1"/>
  <c r="N310" i="18" s="1"/>
  <c r="L15" i="18"/>
  <c r="N15" i="18" s="1"/>
  <c r="I15" i="18"/>
  <c r="J15" i="18" s="1"/>
  <c r="K15" i="18"/>
  <c r="I180" i="18"/>
  <c r="J180" i="18" s="1"/>
  <c r="L8" i="18"/>
  <c r="N8" i="18" s="1"/>
  <c r="O8" i="18"/>
  <c r="J8" i="18"/>
  <c r="I53" i="18"/>
  <c r="L145" i="18"/>
  <c r="N145" i="18" s="1"/>
  <c r="T145" i="18" s="1"/>
  <c r="K144" i="18"/>
  <c r="O144" i="18"/>
  <c r="L262" i="18"/>
  <c r="N262" i="18" s="1"/>
  <c r="K262" i="18"/>
  <c r="T268" i="18"/>
  <c r="T431" i="18"/>
  <c r="L431" i="18"/>
  <c r="I273" i="18"/>
  <c r="J273" i="18" s="1"/>
  <c r="I120" i="18"/>
  <c r="K269" i="18"/>
  <c r="I268" i="18"/>
  <c r="J268" i="18" s="1"/>
  <c r="J415" i="18"/>
  <c r="L415" i="18" s="1"/>
  <c r="L388" i="18"/>
  <c r="L390" i="18" s="1"/>
  <c r="T443" i="18"/>
  <c r="I90" i="18"/>
  <c r="I91" i="18" s="1"/>
  <c r="I13" i="18"/>
  <c r="J13" i="18" s="1"/>
  <c r="I267" i="18"/>
  <c r="J267" i="18" s="1"/>
  <c r="O14" i="18"/>
  <c r="O178" i="18"/>
  <c r="O321" i="18"/>
  <c r="I164" i="18"/>
  <c r="J164" i="18" s="1"/>
  <c r="O330" i="18"/>
  <c r="I407" i="18"/>
  <c r="J407" i="18" s="1"/>
  <c r="O12" i="18"/>
  <c r="L144" i="18"/>
  <c r="N144" i="18" s="1"/>
  <c r="O323" i="18"/>
  <c r="T413" i="18"/>
  <c r="O318" i="18"/>
  <c r="I406" i="18"/>
  <c r="J406" i="18" s="1"/>
  <c r="N305" i="18"/>
  <c r="F104" i="18"/>
  <c r="T117" i="18"/>
  <c r="I255" i="18"/>
  <c r="J255" i="18" s="1"/>
  <c r="O108" i="18"/>
  <c r="K297" i="18"/>
  <c r="I156" i="18"/>
  <c r="K206" i="18"/>
  <c r="O406" i="18"/>
  <c r="U120" i="18"/>
  <c r="T102" i="18"/>
  <c r="L119" i="18"/>
  <c r="N119" i="18" s="1"/>
  <c r="T13" i="18"/>
  <c r="L242" i="18"/>
  <c r="N242" i="18" s="1"/>
  <c r="N272" i="18" s="1"/>
  <c r="T272" i="18" s="1"/>
  <c r="L149" i="18"/>
  <c r="L376" i="18"/>
  <c r="I437" i="18"/>
  <c r="J437" i="18" s="1"/>
  <c r="I428" i="18"/>
  <c r="L26" i="18"/>
  <c r="O188" i="18"/>
  <c r="T188" i="18" s="1"/>
  <c r="O193" i="18"/>
  <c r="O189" i="18"/>
  <c r="O194" i="18"/>
  <c r="O191" i="18"/>
  <c r="L16" i="18"/>
  <c r="N16" i="18" s="1"/>
  <c r="O16" i="18"/>
  <c r="L47" i="18"/>
  <c r="N47" i="18" s="1"/>
  <c r="T190" i="18"/>
  <c r="T121" i="18"/>
  <c r="L82" i="18"/>
  <c r="F84" i="18"/>
  <c r="J82" i="18"/>
  <c r="F19" i="18"/>
  <c r="L116" i="18"/>
  <c r="F122" i="18"/>
  <c r="L10" i="18"/>
  <c r="N10" i="18" s="1"/>
  <c r="O10" i="18"/>
  <c r="N23" i="18"/>
  <c r="O23" i="18"/>
  <c r="L23" i="18"/>
  <c r="T243" i="18"/>
  <c r="L273" i="18"/>
  <c r="N273" i="18" s="1"/>
  <c r="T273" i="18" s="1"/>
  <c r="L18" i="18"/>
  <c r="N18" i="18" s="1"/>
  <c r="L11" i="18"/>
  <c r="L444" i="18"/>
  <c r="N444" i="18" s="1"/>
  <c r="K271" i="18"/>
  <c r="I271" i="18"/>
  <c r="J271" i="18" s="1"/>
  <c r="L320" i="18"/>
  <c r="L45" i="18"/>
  <c r="T148" i="18"/>
  <c r="T244" i="18"/>
  <c r="O380" i="18"/>
  <c r="O401" i="18"/>
  <c r="T217" i="18"/>
  <c r="T297" i="18"/>
  <c r="O15" i="18"/>
  <c r="L12" i="18"/>
  <c r="N12" i="18" s="1"/>
  <c r="O9" i="18"/>
  <c r="O25" i="18"/>
  <c r="T38" i="18"/>
  <c r="T151" i="18"/>
  <c r="T179" i="18"/>
  <c r="T53" i="18"/>
  <c r="U53" i="18" s="1"/>
  <c r="O399" i="18"/>
  <c r="O55" i="18"/>
  <c r="T256" i="18"/>
  <c r="O340" i="18"/>
  <c r="T127" i="18"/>
  <c r="U127" i="18" s="1"/>
  <c r="T271" i="18"/>
  <c r="L380" i="18"/>
  <c r="N380" i="18" s="1"/>
  <c r="O378" i="18"/>
  <c r="T378" i="18" s="1"/>
  <c r="L55" i="18"/>
  <c r="N55" i="18" s="1"/>
  <c r="T282" i="18"/>
  <c r="L270" i="18"/>
  <c r="N270" i="18" s="1"/>
  <c r="L25" i="18"/>
  <c r="N25" i="18" s="1"/>
  <c r="L267" i="18"/>
  <c r="L69" i="18"/>
  <c r="L324" i="18"/>
  <c r="N324" i="18" s="1"/>
  <c r="L134" i="18"/>
  <c r="L203" i="18"/>
  <c r="O204" i="18"/>
  <c r="T276" i="18"/>
  <c r="L350" i="18"/>
  <c r="N350" i="18" s="1"/>
  <c r="O344" i="18"/>
  <c r="L414" i="18"/>
  <c r="L71" i="18"/>
  <c r="F305" i="18"/>
  <c r="L263" i="18"/>
  <c r="O280" i="18"/>
  <c r="T280" i="18" s="1"/>
  <c r="L278" i="18"/>
  <c r="N278" i="18" s="1"/>
  <c r="L274" i="18"/>
  <c r="N274" i="18" s="1"/>
  <c r="T269" i="18"/>
  <c r="O320" i="18"/>
  <c r="O346" i="18"/>
  <c r="L345" i="18"/>
  <c r="N345" i="18" s="1"/>
  <c r="O342" i="18"/>
  <c r="L341" i="18"/>
  <c r="T360" i="18"/>
  <c r="L164" i="18"/>
  <c r="I69" i="18"/>
  <c r="J69" i="18" s="1"/>
  <c r="I71" i="18"/>
  <c r="J71" i="18" s="1"/>
  <c r="I72" i="18"/>
  <c r="J72" i="18" s="1"/>
  <c r="K90" i="18"/>
  <c r="K91" i="18" s="1"/>
  <c r="K259" i="18"/>
  <c r="K318" i="18"/>
  <c r="K330" i="18"/>
  <c r="K406" i="18"/>
  <c r="K407" i="18"/>
  <c r="L156" i="18"/>
  <c r="L160" i="18" s="1"/>
  <c r="K69" i="18"/>
  <c r="K71" i="18"/>
  <c r="K72" i="18"/>
  <c r="O304" i="18"/>
  <c r="T304" i="18" s="1"/>
  <c r="O331" i="18"/>
  <c r="O444" i="18"/>
  <c r="T164" i="18"/>
  <c r="L72" i="18"/>
  <c r="O303" i="18"/>
  <c r="O322" i="18"/>
  <c r="N89" i="18" l="1"/>
  <c r="L91" i="18"/>
  <c r="T90" i="18"/>
  <c r="U90" i="18" s="1"/>
  <c r="O91" i="18"/>
  <c r="K220" i="18"/>
  <c r="I220" i="18"/>
  <c r="J220" i="18" s="1"/>
  <c r="J221" i="18" s="1"/>
  <c r="N249" i="18"/>
  <c r="N250" i="18" s="1"/>
  <c r="U206" i="18"/>
  <c r="T204" i="18"/>
  <c r="N11" i="18"/>
  <c r="U420" i="18"/>
  <c r="U272" i="18"/>
  <c r="J310" i="18"/>
  <c r="J250" i="18" s="1"/>
  <c r="U129" i="18"/>
  <c r="T24" i="18"/>
  <c r="U24" i="18" s="1"/>
  <c r="U425" i="18"/>
  <c r="U419" i="18"/>
  <c r="U89" i="18"/>
  <c r="U91" i="18" s="1"/>
  <c r="T332" i="18"/>
  <c r="O50" i="18"/>
  <c r="O237" i="18"/>
  <c r="T200" i="18"/>
  <c r="U201" i="18"/>
  <c r="I140" i="18"/>
  <c r="T349" i="18"/>
  <c r="T319" i="18"/>
  <c r="I313" i="18"/>
  <c r="T343" i="18"/>
  <c r="J232" i="18"/>
  <c r="J237" i="18" s="1"/>
  <c r="T242" i="18"/>
  <c r="U242" i="18" s="1"/>
  <c r="T339" i="18"/>
  <c r="U338" i="18"/>
  <c r="U336" i="18"/>
  <c r="T187" i="18"/>
  <c r="U187" i="18" s="1"/>
  <c r="I112" i="18"/>
  <c r="U416" i="18"/>
  <c r="O313" i="18"/>
  <c r="U291" i="18"/>
  <c r="K450" i="18"/>
  <c r="K313" i="18"/>
  <c r="T25" i="18"/>
  <c r="U25" i="18" s="1"/>
  <c r="U435" i="18"/>
  <c r="T232" i="18"/>
  <c r="U232" i="18" s="1"/>
  <c r="U27" i="18"/>
  <c r="T26" i="18"/>
  <c r="U440" i="18"/>
  <c r="U445" i="18"/>
  <c r="K104" i="18"/>
  <c r="T73" i="18"/>
  <c r="K325" i="18"/>
  <c r="T46" i="18"/>
  <c r="U46" i="18" s="1"/>
  <c r="U235" i="18"/>
  <c r="J112" i="18"/>
  <c r="U434" i="18"/>
  <c r="U441" i="18"/>
  <c r="U139" i="18"/>
  <c r="U138" i="18"/>
  <c r="U137" i="18"/>
  <c r="U76" i="18"/>
  <c r="U72" i="18"/>
  <c r="U70" i="18"/>
  <c r="I432" i="18"/>
  <c r="J432" i="18" s="1"/>
  <c r="K432" i="18"/>
  <c r="T368" i="18"/>
  <c r="U368" i="18" s="1"/>
  <c r="J387" i="18"/>
  <c r="J390" i="18" s="1"/>
  <c r="N203" i="18"/>
  <c r="T203" i="18" s="1"/>
  <c r="L211" i="18"/>
  <c r="T210" i="18"/>
  <c r="K211" i="18"/>
  <c r="F452" i="18"/>
  <c r="J199" i="18"/>
  <c r="J211" i="18" s="1"/>
  <c r="I211" i="18"/>
  <c r="O211" i="18"/>
  <c r="T83" i="18"/>
  <c r="U83" i="18" s="1"/>
  <c r="J83" i="18"/>
  <c r="J84" i="18" s="1"/>
  <c r="J140" i="18"/>
  <c r="I371" i="18"/>
  <c r="T180" i="18"/>
  <c r="U180" i="18" s="1"/>
  <c r="I104" i="18"/>
  <c r="N77" i="18"/>
  <c r="T62" i="18"/>
  <c r="U62" i="18" s="1"/>
  <c r="K112" i="18"/>
  <c r="K160" i="18"/>
  <c r="J371" i="18"/>
  <c r="J408" i="18"/>
  <c r="K381" i="18"/>
  <c r="K371" i="18"/>
  <c r="L167" i="18"/>
  <c r="K57" i="18"/>
  <c r="K402" i="18"/>
  <c r="K122" i="18"/>
  <c r="I381" i="18"/>
  <c r="T277" i="18"/>
  <c r="T267" i="18"/>
  <c r="K167" i="18"/>
  <c r="L97" i="18"/>
  <c r="N95" i="18"/>
  <c r="J104" i="18"/>
  <c r="O97" i="18"/>
  <c r="I97" i="18"/>
  <c r="J96" i="18"/>
  <c r="J97" i="18" s="1"/>
  <c r="T63" i="18"/>
  <c r="J303" i="18"/>
  <c r="J305" i="18" s="1"/>
  <c r="T75" i="18"/>
  <c r="T56" i="18"/>
  <c r="U56" i="18" s="1"/>
  <c r="T312" i="18"/>
  <c r="K363" i="18"/>
  <c r="J377" i="18"/>
  <c r="J381" i="18" s="1"/>
  <c r="I152" i="18"/>
  <c r="K152" i="18"/>
  <c r="K19" i="18"/>
  <c r="I402" i="18"/>
  <c r="J402" i="18"/>
  <c r="J227" i="18"/>
  <c r="T377" i="18"/>
  <c r="U377" i="18" s="1"/>
  <c r="T400" i="18"/>
  <c r="U400" i="18" s="1"/>
  <c r="T23" i="18"/>
  <c r="T47" i="18"/>
  <c r="T260" i="18"/>
  <c r="I41" i="18"/>
  <c r="T175" i="18"/>
  <c r="L237" i="18"/>
  <c r="U294" i="18"/>
  <c r="P181" i="18"/>
  <c r="P452" i="18" s="1"/>
  <c r="J325" i="18"/>
  <c r="T259" i="18"/>
  <c r="L227" i="18"/>
  <c r="J41" i="18"/>
  <c r="I363" i="18"/>
  <c r="K195" i="18"/>
  <c r="J146" i="18"/>
  <c r="J152" i="18" s="1"/>
  <c r="K30" i="18"/>
  <c r="T407" i="18"/>
  <c r="O390" i="18"/>
  <c r="K41" i="18"/>
  <c r="T323" i="18"/>
  <c r="T274" i="18"/>
  <c r="O57" i="18"/>
  <c r="J298" i="18"/>
  <c r="I325" i="18"/>
  <c r="U359" i="18"/>
  <c r="J30" i="18"/>
  <c r="U35" i="18"/>
  <c r="T321" i="18"/>
  <c r="T444" i="18"/>
  <c r="I195" i="18"/>
  <c r="I167" i="18"/>
  <c r="T108" i="18"/>
  <c r="U108" i="18" s="1"/>
  <c r="T344" i="18"/>
  <c r="K181" i="18"/>
  <c r="T14" i="18"/>
  <c r="K221" i="18"/>
  <c r="I351" i="18"/>
  <c r="T215" i="18"/>
  <c r="T221" i="18" s="1"/>
  <c r="O221" i="18"/>
  <c r="L221" i="18"/>
  <c r="U159" i="18"/>
  <c r="K351" i="18"/>
  <c r="T144" i="18"/>
  <c r="U144" i="18" s="1"/>
  <c r="I30" i="18"/>
  <c r="T322" i="18"/>
  <c r="U322" i="18" s="1"/>
  <c r="T406" i="18"/>
  <c r="O408" i="18"/>
  <c r="T330" i="18"/>
  <c r="I19" i="18"/>
  <c r="J10" i="18"/>
  <c r="J19" i="18" s="1"/>
  <c r="N356" i="18"/>
  <c r="L363" i="18"/>
  <c r="T380" i="18"/>
  <c r="N412" i="18"/>
  <c r="T412" i="18" s="1"/>
  <c r="T191" i="18"/>
  <c r="U191" i="18" s="1"/>
  <c r="T262" i="18"/>
  <c r="U111" i="18"/>
  <c r="T281" i="18"/>
  <c r="L313" i="18"/>
  <c r="L250" i="18"/>
  <c r="U438" i="18"/>
  <c r="N34" i="18"/>
  <c r="L41" i="18"/>
  <c r="T16" i="18"/>
  <c r="U16" i="18" s="1"/>
  <c r="U413" i="18"/>
  <c r="O181" i="18"/>
  <c r="N390" i="18"/>
  <c r="T334" i="18"/>
  <c r="N174" i="18"/>
  <c r="L181" i="18"/>
  <c r="T350" i="18"/>
  <c r="T118" i="18"/>
  <c r="T317" i="18"/>
  <c r="U317" i="18" s="1"/>
  <c r="J156" i="18"/>
  <c r="J160" i="18" s="1"/>
  <c r="I160" i="18"/>
  <c r="U117" i="18"/>
  <c r="T8" i="18"/>
  <c r="T178" i="18"/>
  <c r="N54" i="18"/>
  <c r="L57" i="18"/>
  <c r="T165" i="18"/>
  <c r="N167" i="18"/>
  <c r="U431" i="18"/>
  <c r="O152" i="18"/>
  <c r="U442" i="18"/>
  <c r="U295" i="18"/>
  <c r="T275" i="18"/>
  <c r="J351" i="18"/>
  <c r="U236" i="18"/>
  <c r="J167" i="18"/>
  <c r="U145" i="18"/>
  <c r="U370" i="18"/>
  <c r="T74" i="18"/>
  <c r="I408" i="18"/>
  <c r="J90" i="18"/>
  <c r="J91" i="18" s="1"/>
  <c r="J120" i="18"/>
  <c r="J122" i="18" s="1"/>
  <c r="I122" i="18"/>
  <c r="U268" i="18"/>
  <c r="T160" i="18"/>
  <c r="J171" i="18"/>
  <c r="J181" i="18" s="1"/>
  <c r="I181" i="18"/>
  <c r="U287" i="18"/>
  <c r="J77" i="18"/>
  <c r="T386" i="18"/>
  <c r="J195" i="18"/>
  <c r="T318" i="18"/>
  <c r="U443" i="18"/>
  <c r="I57" i="18"/>
  <c r="J53" i="18"/>
  <c r="J57" i="18" s="1"/>
  <c r="J363" i="18"/>
  <c r="T171" i="18"/>
  <c r="U171" i="18" s="1"/>
  <c r="N185" i="18"/>
  <c r="T185" i="18" s="1"/>
  <c r="L195" i="18"/>
  <c r="N237" i="18"/>
  <c r="U415" i="18"/>
  <c r="T257" i="18"/>
  <c r="U110" i="18"/>
  <c r="U280" i="18"/>
  <c r="U96" i="18"/>
  <c r="U103" i="18"/>
  <c r="U378" i="18"/>
  <c r="N149" i="18"/>
  <c r="L152" i="18"/>
  <c r="O77" i="18"/>
  <c r="U38" i="18"/>
  <c r="O30" i="18"/>
  <c r="L402" i="18"/>
  <c r="T401" i="18"/>
  <c r="J428" i="18"/>
  <c r="T346" i="18"/>
  <c r="U276" i="18"/>
  <c r="T270" i="18"/>
  <c r="O381" i="18"/>
  <c r="U256" i="18"/>
  <c r="U395" i="18"/>
  <c r="N30" i="18"/>
  <c r="U190" i="18"/>
  <c r="O351" i="18"/>
  <c r="U387" i="18"/>
  <c r="O402" i="18"/>
  <c r="O19" i="18"/>
  <c r="T194" i="18"/>
  <c r="T193" i="18"/>
  <c r="I77" i="18"/>
  <c r="T342" i="18"/>
  <c r="O305" i="18"/>
  <c r="U269" i="18"/>
  <c r="T71" i="18"/>
  <c r="N134" i="18"/>
  <c r="L140" i="18"/>
  <c r="U282" i="18"/>
  <c r="T12" i="18"/>
  <c r="U264" i="18"/>
  <c r="N320" i="18"/>
  <c r="L325" i="18"/>
  <c r="L371" i="18"/>
  <c r="T189" i="18"/>
  <c r="L104" i="18"/>
  <c r="N376" i="18"/>
  <c r="L381" i="18"/>
  <c r="T119" i="18"/>
  <c r="I298" i="18"/>
  <c r="N263" i="18"/>
  <c r="L298" i="18"/>
  <c r="T331" i="18"/>
  <c r="U271" i="18"/>
  <c r="U297" i="18"/>
  <c r="U244" i="18"/>
  <c r="U219" i="18"/>
  <c r="U273" i="18"/>
  <c r="U243" i="18"/>
  <c r="L19" i="18"/>
  <c r="N116" i="18"/>
  <c r="L122" i="18"/>
  <c r="N82" i="18"/>
  <c r="L84" i="18"/>
  <c r="U188" i="18"/>
  <c r="K408" i="18"/>
  <c r="U132" i="18"/>
  <c r="T345" i="18"/>
  <c r="U164" i="18"/>
  <c r="T9" i="18"/>
  <c r="U102" i="18"/>
  <c r="N45" i="18"/>
  <c r="O325" i="18"/>
  <c r="U304" i="18"/>
  <c r="L77" i="18"/>
  <c r="U360" i="18"/>
  <c r="N414" i="18"/>
  <c r="L450" i="18"/>
  <c r="T69" i="18"/>
  <c r="U179" i="18"/>
  <c r="U217" i="18"/>
  <c r="U148" i="18"/>
  <c r="U121" i="18"/>
  <c r="U13" i="18"/>
  <c r="O450" i="18"/>
  <c r="K77" i="18"/>
  <c r="K298" i="18"/>
  <c r="N341" i="18"/>
  <c r="L351" i="18"/>
  <c r="O298" i="18"/>
  <c r="T324" i="18"/>
  <c r="T340" i="18"/>
  <c r="T303" i="18"/>
  <c r="T55" i="18"/>
  <c r="U151" i="18"/>
  <c r="T399" i="18"/>
  <c r="T278" i="18"/>
  <c r="L30" i="18"/>
  <c r="T15" i="18"/>
  <c r="O195" i="18"/>
  <c r="T18" i="18"/>
  <c r="T89" i="18" l="1"/>
  <c r="T91" i="18" s="1"/>
  <c r="N91" i="18"/>
  <c r="I221" i="18"/>
  <c r="T249" i="18"/>
  <c r="T250" i="18" s="1"/>
  <c r="U204" i="18"/>
  <c r="U55" i="18"/>
  <c r="T11" i="18"/>
  <c r="U11" i="18" s="1"/>
  <c r="U200" i="18"/>
  <c r="U203" i="18"/>
  <c r="J313" i="18"/>
  <c r="U175" i="18"/>
  <c r="U332" i="18"/>
  <c r="U349" i="18"/>
  <c r="U343" i="18"/>
  <c r="T30" i="18"/>
  <c r="N140" i="18"/>
  <c r="U319" i="18"/>
  <c r="U339" i="18"/>
  <c r="U73" i="18"/>
  <c r="U312" i="18"/>
  <c r="U26" i="18"/>
  <c r="I450" i="18"/>
  <c r="J450" i="18"/>
  <c r="U274" i="18"/>
  <c r="U75" i="18"/>
  <c r="U47" i="18"/>
  <c r="U14" i="18"/>
  <c r="U74" i="18"/>
  <c r="U63" i="18"/>
  <c r="U444" i="18"/>
  <c r="U23" i="18"/>
  <c r="U210" i="18"/>
  <c r="U380" i="18"/>
  <c r="U277" i="18"/>
  <c r="N450" i="18"/>
  <c r="U160" i="18"/>
  <c r="U344" i="18"/>
  <c r="U323" i="18"/>
  <c r="U267" i="18"/>
  <c r="U412" i="18"/>
  <c r="U321" i="18"/>
  <c r="U260" i="18"/>
  <c r="U118" i="18"/>
  <c r="N97" i="18"/>
  <c r="T95" i="18"/>
  <c r="U259" i="18"/>
  <c r="U350" i="18"/>
  <c r="T112" i="18"/>
  <c r="O452" i="18"/>
  <c r="U407" i="18"/>
  <c r="N227" i="18"/>
  <c r="U215" i="18"/>
  <c r="U221" i="18" s="1"/>
  <c r="T195" i="18"/>
  <c r="U237" i="18"/>
  <c r="T237" i="18"/>
  <c r="U275" i="18"/>
  <c r="U165" i="18"/>
  <c r="U167" i="18" s="1"/>
  <c r="T174" i="18"/>
  <c r="N181" i="18"/>
  <c r="U334" i="18"/>
  <c r="N313" i="18"/>
  <c r="T310" i="18"/>
  <c r="U330" i="18"/>
  <c r="U185" i="18"/>
  <c r="T390" i="18"/>
  <c r="U257" i="18"/>
  <c r="N211" i="18"/>
  <c r="N195" i="18"/>
  <c r="T54" i="18"/>
  <c r="N57" i="18"/>
  <c r="U281" i="18"/>
  <c r="T167" i="18"/>
  <c r="U386" i="18"/>
  <c r="U390" i="18" s="1"/>
  <c r="U318" i="18"/>
  <c r="U8" i="18"/>
  <c r="U178" i="18"/>
  <c r="N41" i="18"/>
  <c r="T34" i="18"/>
  <c r="T41" i="18" s="1"/>
  <c r="U262" i="18"/>
  <c r="N363" i="18"/>
  <c r="T356" i="18"/>
  <c r="U406" i="18"/>
  <c r="T408" i="18"/>
  <c r="N104" i="18"/>
  <c r="U342" i="18"/>
  <c r="U69" i="18"/>
  <c r="N298" i="18"/>
  <c r="T263" i="18"/>
  <c r="U189" i="18"/>
  <c r="U399" i="18"/>
  <c r="U340" i="18"/>
  <c r="N50" i="18"/>
  <c r="T45" i="18"/>
  <c r="U71" i="18"/>
  <c r="U278" i="18"/>
  <c r="U324" i="18"/>
  <c r="U9" i="18"/>
  <c r="N19" i="18"/>
  <c r="T10" i="18"/>
  <c r="T320" i="18"/>
  <c r="N325" i="18"/>
  <c r="U270" i="18"/>
  <c r="U346" i="18"/>
  <c r="U18" i="18"/>
  <c r="T77" i="18"/>
  <c r="U119" i="18"/>
  <c r="U112" i="18"/>
  <c r="U15" i="18"/>
  <c r="N351" i="18"/>
  <c r="T341" i="18"/>
  <c r="T414" i="18"/>
  <c r="U345" i="18"/>
  <c r="N84" i="18"/>
  <c r="T82" i="18"/>
  <c r="U331" i="18"/>
  <c r="N371" i="18"/>
  <c r="T134" i="18"/>
  <c r="U193" i="18"/>
  <c r="U401" i="18"/>
  <c r="N381" i="18"/>
  <c r="T376" i="18"/>
  <c r="U303" i="18"/>
  <c r="T305" i="18"/>
  <c r="N122" i="18"/>
  <c r="T116" i="18"/>
  <c r="U12" i="18"/>
  <c r="U194" i="18"/>
  <c r="N402" i="18"/>
  <c r="N152" i="18"/>
  <c r="T149" i="18"/>
  <c r="U249" i="18" l="1"/>
  <c r="U250" i="18" s="1"/>
  <c r="T57" i="18"/>
  <c r="U54" i="18"/>
  <c r="U57" i="18" s="1"/>
  <c r="T19" i="18"/>
  <c r="T181" i="18"/>
  <c r="U174" i="18"/>
  <c r="U181" i="18" s="1"/>
  <c r="T351" i="18"/>
  <c r="U30" i="18"/>
  <c r="T140" i="18"/>
  <c r="U408" i="18"/>
  <c r="T97" i="18"/>
  <c r="U95" i="18"/>
  <c r="U97" i="18" s="1"/>
  <c r="U227" i="18"/>
  <c r="T227" i="18"/>
  <c r="U195" i="18"/>
  <c r="U305" i="18"/>
  <c r="U34" i="18"/>
  <c r="U41" i="18" s="1"/>
  <c r="U77" i="18"/>
  <c r="U356" i="18"/>
  <c r="U363" i="18" s="1"/>
  <c r="T363" i="18"/>
  <c r="T199" i="18"/>
  <c r="N452" i="18"/>
  <c r="T313" i="18"/>
  <c r="U310" i="18"/>
  <c r="U134" i="18"/>
  <c r="U140" i="18" s="1"/>
  <c r="U341" i="18"/>
  <c r="U351" i="18" s="1"/>
  <c r="U104" i="18"/>
  <c r="T104" i="18"/>
  <c r="U149" i="18"/>
  <c r="U152" i="18" s="1"/>
  <c r="T152" i="18"/>
  <c r="U82" i="18"/>
  <c r="U84" i="18" s="1"/>
  <c r="T84" i="18"/>
  <c r="U371" i="18"/>
  <c r="T371" i="18"/>
  <c r="U376" i="18"/>
  <c r="U381" i="18" s="1"/>
  <c r="T381" i="18"/>
  <c r="U10" i="18"/>
  <c r="U19" i="18" s="1"/>
  <c r="U402" i="18"/>
  <c r="T402" i="18"/>
  <c r="U116" i="18"/>
  <c r="U122" i="18" s="1"/>
  <c r="T122" i="18"/>
  <c r="U45" i="18"/>
  <c r="U50" i="18" s="1"/>
  <c r="T50" i="18"/>
  <c r="U263" i="18"/>
  <c r="U298" i="18" s="1"/>
  <c r="T298" i="18"/>
  <c r="U414" i="18"/>
  <c r="U450" i="18" s="1"/>
  <c r="T450" i="18"/>
  <c r="U320" i="18"/>
  <c r="U325" i="18" s="1"/>
  <c r="T325" i="18"/>
  <c r="T211" i="18" l="1"/>
  <c r="U313" i="18"/>
  <c r="U199" i="18"/>
  <c r="U211" i="18" s="1"/>
  <c r="U452" i="18" l="1"/>
  <c r="T452" i="18"/>
  <c r="L50" i="18"/>
  <c r="L452" i="18"/>
  <c r="K452" i="18"/>
  <c r="K50" i="18"/>
  <c r="M50" i="18"/>
  <c r="M452" i="18"/>
  <c r="J50" i="18"/>
  <c r="J452" i="18"/>
  <c r="I50" i="18"/>
  <c r="I452" i="18"/>
</calcChain>
</file>

<file path=xl/sharedStrings.xml><?xml version="1.0" encoding="utf-8"?>
<sst xmlns="http://schemas.openxmlformats.org/spreadsheetml/2006/main" count="1421" uniqueCount="465">
  <si>
    <t>LOURDES CURIEL FREGOSO</t>
  </si>
  <si>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</si>
  <si>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</si>
  <si>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</si>
  <si>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</si>
  <si>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</si>
  <si>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</si>
  <si>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</si>
  <si>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</si>
  <si>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</si>
  <si>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</si>
  <si>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</si>
  <si>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</si>
  <si>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</si>
  <si>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</si>
  <si>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</si>
  <si>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</si>
  <si>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</si>
  <si>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</si>
  <si>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</si>
  <si>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</si>
  <si>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</si>
  <si>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</si>
  <si>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</si>
  <si>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</si>
  <si>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</si>
  <si>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</si>
  <si>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</si>
  <si>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</si>
  <si>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</si>
  <si>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</si>
  <si>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</si>
  <si>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</si>
  <si>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</si>
  <si>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</si>
  <si>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</si>
  <si>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</si>
  <si>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</si>
  <si>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</si>
  <si>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</si>
  <si>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</si>
  <si>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</si>
  <si>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</si>
  <si>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</si>
  <si>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</si>
  <si>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</si>
  <si>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</si>
  <si>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</si>
  <si>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</si>
  <si>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</si>
  <si>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</si>
  <si>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</si>
  <si>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</si>
  <si>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</si>
  <si>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</si>
  <si>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</si>
  <si>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</si>
  <si>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</si>
  <si>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</si>
  <si>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</si>
  <si>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LUIS ANTONIO  HERNANDEZ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</si>
  <si>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</si>
  <si>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</si>
  <si>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</si>
  <si>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</si>
  <si>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</si>
  <si>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</si>
  <si>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</si>
  <si>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</si>
  <si>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</si>
  <si>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</si>
  <si>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</si>
  <si>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</si>
  <si>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</si>
  <si>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</si>
  <si>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</si>
  <si>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</si>
  <si>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</si>
  <si>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</si>
  <si>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</si>
  <si>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</si>
  <si>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</si>
  <si>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</si>
  <si>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</si>
  <si>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</si>
  <si>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</si>
  <si>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</si>
  <si>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</si>
  <si>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</si>
  <si>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</si>
  <si>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</si>
  <si>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</si>
  <si>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</si>
  <si>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</si>
  <si>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</si>
  <si>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</si>
  <si>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</si>
  <si>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</si>
  <si>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</si>
  <si>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</si>
  <si>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</si>
  <si>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</si>
  <si>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</si>
  <si>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</si>
  <si>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</si>
  <si>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</si>
  <si>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</si>
  <si>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</si>
  <si>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</si>
  <si>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</si>
  <si>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</si>
  <si>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</si>
  <si>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</si>
  <si>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</si>
  <si>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</si>
  <si>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</si>
  <si>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</si>
  <si>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</si>
  <si>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</si>
  <si>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</si>
  <si>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</si>
  <si>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</si>
  <si>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</si>
  <si>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</si>
  <si>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</si>
  <si>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</si>
  <si>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</si>
  <si>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</si>
  <si>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</si>
  <si>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</si>
  <si>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</si>
  <si>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</si>
  <si>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</si>
  <si>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</si>
  <si>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</si>
  <si>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</si>
  <si>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</si>
  <si>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TARIFAS Y TABLAS PARA SUELDOS Y SALARIOS VIGENTES A PARTIR DEL</t>
  </si>
  <si>
    <t>TABLA DEL SUBSIDIO PARA EL EMPLEO MENSUAL ENERO-DICIEMBRE 2016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</si>
  <si>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</si>
  <si>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</si>
  <si>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</si>
  <si>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</si>
  <si>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</si>
  <si>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</si>
  <si>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</si>
  <si>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</si>
  <si>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</si>
  <si>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</si>
  <si>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</si>
  <si>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</si>
  <si>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</si>
  <si>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</si>
  <si>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</si>
  <si>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</si>
  <si>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</si>
  <si>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</si>
  <si>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</si>
  <si>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</si>
  <si>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</si>
  <si>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</si>
  <si>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</si>
  <si>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</si>
  <si>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</si>
  <si>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</si>
  <si>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</si>
  <si>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</si>
  <si>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</si>
  <si>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JORGE ALFREDO ROMERO  HERRERA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</si>
  <si>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</si>
  <si>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</si>
  <si>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</si>
  <si>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</si>
  <si>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</si>
  <si>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</si>
  <si>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</si>
  <si>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</si>
  <si>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</si>
  <si>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</si>
  <si>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</si>
  <si>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</si>
  <si>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</si>
  <si>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</si>
  <si>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</si>
  <si>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</si>
  <si>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</si>
  <si>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</si>
  <si>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</si>
  <si>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</si>
  <si>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</si>
  <si>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</si>
  <si>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</si>
  <si>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</si>
  <si>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</si>
  <si>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</si>
  <si>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</si>
  <si>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</si>
  <si>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</si>
  <si>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</si>
  <si>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</si>
  <si>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</si>
  <si>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</si>
  <si>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</si>
  <si>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</si>
  <si>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</si>
  <si>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</si>
  <si>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</si>
  <si>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</si>
  <si>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</si>
  <si>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</si>
  <si>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</si>
  <si>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</si>
  <si>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</si>
  <si>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</si>
  <si>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</si>
  <si>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</si>
  <si>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</si>
  <si>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</si>
  <si>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</si>
  <si>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</si>
  <si>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</si>
  <si>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</si>
  <si>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</si>
  <si>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</si>
  <si>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</si>
  <si>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</si>
  <si>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</si>
  <si>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</si>
  <si>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</si>
  <si>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</si>
  <si>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</si>
  <si>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</si>
  <si>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</si>
  <si>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</si>
  <si>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</si>
  <si>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</si>
  <si>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</si>
  <si>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</si>
  <si>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</si>
  <si>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EDSON OSVALDO CASITLLON MORA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</si>
  <si>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</si>
  <si>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</si>
  <si>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</si>
  <si>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</si>
  <si>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</si>
  <si>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</si>
  <si>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JOSE MARIA SOLIS RODRIGUEZ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</si>
  <si>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</si>
  <si>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</si>
  <si>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</si>
  <si>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</si>
  <si>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</si>
  <si>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</si>
  <si>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LILLIA HAYDEE MUÑOZ BECERRA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</si>
  <si>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</si>
  <si>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</si>
  <si>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</si>
  <si>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</si>
  <si>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</si>
  <si>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</si>
  <si>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</si>
  <si>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</si>
  <si>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</si>
  <si>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</si>
  <si>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</si>
  <si>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</si>
  <si>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CINDY DANIARI GONZALEZ BETANCOURT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</si>
  <si>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</si>
  <si>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</si>
  <si>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</si>
  <si>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</si>
  <si>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</si>
  <si>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</si>
  <si>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</si>
  <si>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</si>
  <si>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</si>
  <si>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</si>
  <si>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</si>
  <si>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</si>
  <si>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</si>
  <si>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</si>
  <si>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</si>
  <si>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</si>
  <si>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</si>
  <si>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JOSE RAMIRO CASTILLON RODRIGUEZ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</si>
  <si>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</si>
  <si>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</si>
  <si>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</si>
  <si>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</si>
  <si>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</si>
  <si>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</si>
  <si>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</si>
  <si>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</si>
  <si>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</si>
  <si>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</si>
  <si>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</si>
  <si>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</si>
  <si>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</si>
  <si>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</si>
  <si>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JUAN ANTONIO SALCEDO PADILLA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</si>
  <si>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</si>
  <si>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</si>
  <si>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</si>
  <si>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</si>
  <si>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</si>
  <si>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</si>
  <si>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</si>
  <si>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</si>
  <si>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</si>
  <si>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</si>
  <si>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</si>
  <si>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JEFE DE PROMOCION ECONOMICA</t>
  </si>
  <si>
    <t>JOSE ADAN SOTO GONZALEZ</t>
  </si>
  <si>
    <t>EUSEBIO LUNA FLORES</t>
  </si>
  <si>
    <t>ROSA ISELA SOLIS VELASCO</t>
  </si>
  <si>
    <t>01 DE ENERO DE 2020</t>
  </si>
  <si>
    <t>Publicadas en el DOF el 06 de Enero de 2020</t>
  </si>
  <si>
    <t>TARIFA DEL IMPUESTO QUINCENAL 2020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</si>
  <si>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</si>
  <si>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</si>
  <si>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</si>
  <si>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</si>
  <si>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</si>
  <si>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</si>
  <si>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</si>
  <si>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JOSE MANUEL PANTOJA ARIAS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</si>
  <si>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</si>
  <si>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</si>
  <si>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</si>
  <si>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</si>
  <si>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</si>
  <si>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</si>
  <si>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ALDO RAUL VICENTE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</si>
  <si>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</si>
  <si>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</si>
  <si>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</si>
  <si>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</si>
  <si>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</si>
  <si>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</si>
  <si>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</si>
  <si>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YULIANNA GETZEMANI OLIVERA BERNAL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</si>
  <si>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</si>
  <si>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</si>
  <si>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</si>
  <si>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</si>
  <si>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</si>
  <si>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</si>
  <si>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JUAN CALOS JOYA SANCHEZ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</si>
  <si>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</si>
  <si>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</si>
  <si>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</si>
  <si>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</si>
  <si>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</si>
  <si>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</si>
  <si>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</si>
  <si>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</si>
  <si>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</si>
  <si>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CLAUDIA YANELI MENDOZA RODRIGUEZ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</si>
  <si>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</si>
  <si>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</si>
  <si>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</si>
  <si>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</si>
  <si>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</si>
  <si>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</si>
  <si>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</si>
  <si>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</si>
  <si>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</si>
  <si>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</si>
  <si>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</si>
  <si>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</si>
  <si>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</si>
  <si>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</si>
  <si>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</si>
  <si>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</si>
  <si>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TOMAS REYES MADRIGAL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</si>
  <si>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</si>
  <si>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</si>
  <si>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</si>
  <si>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</si>
  <si>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</si>
  <si>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</si>
  <si>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</si>
  <si>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</si>
  <si>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</si>
  <si>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</si>
  <si>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</si>
  <si>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</si>
  <si>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</si>
  <si>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</si>
  <si>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</si>
  <si>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</si>
  <si>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</si>
  <si>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</si>
  <si>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</si>
  <si>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</si>
  <si>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</si>
  <si>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</si>
  <si>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</si>
  <si>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</si>
  <si>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</si>
  <si>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</si>
  <si>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</si>
  <si>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</si>
  <si>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</si>
  <si>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ABRIL JESSENIA MARTINEZ RENTERIA</t>
  </si>
  <si>
    <t>RIGOBERTO GONZALEZ CORONA</t>
  </si>
  <si>
    <t xml:space="preserve">JOSE JUAN CHAVEZ ROMERO </t>
  </si>
  <si>
    <t>ANGELES RAQUEL CRUZ ESTRADA</t>
  </si>
  <si>
    <t>PLAZA CON PERMISO</t>
  </si>
  <si>
    <t>JOSE ANGEL GARCIA GARCIA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</si>
  <si>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</si>
  <si>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</si>
  <si>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</si>
  <si>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</si>
  <si>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</si>
  <si>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</si>
  <si>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</si>
  <si>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</si>
  <si>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ALEJANDRO RODRIGUEZ JOYA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</si>
  <si>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</si>
  <si>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</si>
  <si>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</si>
  <si>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</si>
  <si>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</si>
  <si>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</si>
  <si>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</si>
  <si>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</si>
  <si>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</si>
  <si>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</si>
  <si>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</si>
  <si>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</si>
  <si>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</si>
  <si>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</si>
  <si>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</si>
  <si>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</si>
  <si>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</si>
  <si>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</si>
  <si>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EDGAR YAMIR GONZALEZ ARIAS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</si>
  <si>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</si>
  <si>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</si>
  <si>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</si>
  <si>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</si>
  <si>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</si>
  <si>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</si>
  <si>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</si>
  <si>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</si>
  <si>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</si>
  <si>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</si>
  <si>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</si>
  <si>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</si>
  <si>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</si>
  <si>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</si>
  <si>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GRISELDA QUINTERO SANTANA</t>
  </si>
  <si>
    <t>MARTIN ULISES GOMEZ HERNANDEZ</t>
  </si>
  <si>
    <t>ERNESTO RUBEN SANCHEZ DOROTEO</t>
  </si>
  <si>
    <t>GILBERTO GOMEZ GORDIAN</t>
  </si>
  <si>
    <t>ADAN RETANO BUENO</t>
  </si>
  <si>
    <t xml:space="preserve">PROYECTISTA </t>
  </si>
  <si>
    <t>JOSE DE JESUS DELGADO VALDEZ</t>
  </si>
  <si>
    <t>CHOFE ESCOLTA</t>
  </si>
  <si>
    <t>FRANCISCO JAVIER LOPEZ ESPINOZA</t>
  </si>
  <si>
    <t>JULIAN GUSTAVO GALINDO VELTRAN</t>
  </si>
  <si>
    <t>J. JESUS CASTAÑEDA PEÑA</t>
  </si>
  <si>
    <t>BONO DEL SERVIDOR PUBLICO 2022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</si>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</sst>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43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11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2" applyNumberFormat="1" applyFont="1" applyFill="1" applyBorder="1" applyAlignment="1">
      <alignment horizontal="center" vertical="center"/>
    </xf>
    <xf numFmtId="43" fontId="14" fillId="2" borderId="0" xfId="1" applyFont="1" applyFill="1" applyBorder="1" applyAlignment="1">
      <alignment horizontal="center" vertical="center"/>
    </xf>
    <xf numFmtId="43" fontId="15" fillId="2" borderId="0" xfId="0" applyNumberFormat="1" applyFont="1" applyFill="1" applyAlignment="1">
      <alignment horizontal="center" vertical="center"/>
    </xf>
    <xf numFmtId="43" fontId="15" fillId="2" borderId="0" xfId="1" applyFont="1" applyFill="1" applyBorder="1" applyAlignment="1">
      <alignment horizontal="center" vertical="center"/>
    </xf>
    <xf numFmtId="43" fontId="15" fillId="2" borderId="0" xfId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43" fontId="15" fillId="0" borderId="0" xfId="0" applyNumberFormat="1" applyFont="1" applyAlignment="1">
      <alignment horizontal="center" wrapText="1"/>
    </xf>
    <xf numFmtId="0" fontId="15" fillId="2" borderId="3" xfId="0" applyFont="1" applyFill="1" applyBorder="1" applyAlignment="1">
      <alignment horizontal="center" vertical="center"/>
    </xf>
    <xf numFmtId="43" fontId="15" fillId="0" borderId="3" xfId="0" applyNumberFormat="1" applyFont="1" applyBorder="1" applyAlignment="1">
      <alignment horizontal="center" vertical="center"/>
    </xf>
    <xf numFmtId="43" fontId="15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43" fontId="15" fillId="2" borderId="0" xfId="0" applyNumberFormat="1" applyFont="1" applyFill="1" applyAlignment="1">
      <alignment horizontal="right" vertical="center"/>
    </xf>
    <xf numFmtId="43" fontId="15" fillId="0" borderId="0" xfId="0" applyNumberFormat="1" applyFont="1" applyAlignment="1">
      <alignment horizontal="right" wrapText="1"/>
    </xf>
    <xf numFmtId="43" fontId="15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43" fontId="11" fillId="0" borderId="1" xfId="1" applyFont="1" applyFill="1" applyBorder="1" applyAlignment="1">
      <alignment horizontal="right" vertical="center"/>
    </xf>
    <xf numFmtId="43" fontId="9" fillId="0" borderId="1" xfId="1" applyFont="1" applyFill="1" applyBorder="1" applyAlignment="1">
      <alignment horizontal="center" vertical="center"/>
    </xf>
    <xf numFmtId="43" fontId="11" fillId="0" borderId="1" xfId="0" applyNumberFormat="1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43" fontId="11" fillId="0" borderId="1" xfId="0" applyNumberFormat="1" applyFont="1" applyBorder="1" applyAlignment="1">
      <alignment horizontal="right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 wrapText="1"/>
    </xf>
    <xf numFmtId="43" fontId="11" fillId="6" borderId="1" xfId="1" applyFont="1" applyFill="1" applyBorder="1" applyAlignment="1">
      <alignment horizontal="center" vertical="center" wrapText="1"/>
    </xf>
    <xf numFmtId="43" fontId="11" fillId="6" borderId="1" xfId="0" applyNumberFormat="1" applyFont="1" applyFill="1" applyBorder="1" applyAlignment="1">
      <alignment horizontal="center" vertical="center" wrapText="1"/>
    </xf>
    <xf numFmtId="43" fontId="11" fillId="6" borderId="1" xfId="1" applyFont="1" applyFill="1" applyBorder="1" applyAlignment="1">
      <alignment horizontal="center" vertical="center"/>
    </xf>
    <xf numFmtId="43" fontId="11" fillId="6" borderId="1" xfId="0" applyNumberFormat="1" applyFont="1" applyFill="1" applyBorder="1" applyAlignment="1">
      <alignment horizontal="center" vertical="center"/>
    </xf>
    <xf numFmtId="10" fontId="11" fillId="6" borderId="1" xfId="0" applyNumberFormat="1" applyFont="1" applyFill="1" applyBorder="1" applyAlignment="1">
      <alignment horizontal="center" vertical="center"/>
    </xf>
    <xf numFmtId="43" fontId="11" fillId="6" borderId="1" xfId="0" applyNumberFormat="1" applyFont="1" applyFill="1" applyBorder="1" applyAlignment="1">
      <alignment horizontal="right" vertical="center" wrapText="1"/>
    </xf>
    <xf numFmtId="43" fontId="9" fillId="6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center" vertical="center" wrapText="1"/>
    </xf>
    <xf numFmtId="43" fontId="11" fillId="6" borderId="1" xfId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43" fontId="11" fillId="7" borderId="1" xfId="1" applyFont="1" applyFill="1" applyBorder="1" applyAlignment="1">
      <alignment horizontal="center" vertical="center" wrapText="1"/>
    </xf>
    <xf numFmtId="43" fontId="11" fillId="7" borderId="1" xfId="0" applyNumberFormat="1" applyFont="1" applyFill="1" applyBorder="1" applyAlignment="1">
      <alignment horizontal="center" vertical="center" wrapText="1"/>
    </xf>
    <xf numFmtId="43" fontId="11" fillId="7" borderId="1" xfId="1" applyFont="1" applyFill="1" applyBorder="1" applyAlignment="1">
      <alignment horizontal="center" vertical="center"/>
    </xf>
    <xf numFmtId="43" fontId="11" fillId="7" borderId="1" xfId="0" applyNumberFormat="1" applyFont="1" applyFill="1" applyBorder="1" applyAlignment="1">
      <alignment horizontal="center" vertical="center"/>
    </xf>
    <xf numFmtId="10" fontId="11" fillId="7" borderId="1" xfId="0" applyNumberFormat="1" applyFont="1" applyFill="1" applyBorder="1" applyAlignment="1">
      <alignment horizontal="center" vertical="center"/>
    </xf>
    <xf numFmtId="43" fontId="11" fillId="7" borderId="1" xfId="1" applyFont="1" applyFill="1" applyBorder="1" applyAlignment="1">
      <alignment horizontal="right" vertical="center"/>
    </xf>
    <xf numFmtId="43" fontId="9" fillId="7" borderId="1" xfId="1" applyFont="1" applyFill="1" applyBorder="1" applyAlignment="1">
      <alignment horizontal="center" vertical="center"/>
    </xf>
    <xf numFmtId="43" fontId="18" fillId="0" borderId="1" xfId="1" applyFont="1" applyFill="1" applyBorder="1" applyAlignment="1">
      <alignment horizontal="center" vertical="center"/>
    </xf>
    <xf numFmtId="43" fontId="18" fillId="0" borderId="1" xfId="0" applyNumberFormat="1" applyFont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43" fontId="18" fillId="0" borderId="1" xfId="1" applyFont="1" applyFill="1" applyBorder="1" applyAlignment="1">
      <alignment horizontal="right" vertical="center"/>
    </xf>
    <xf numFmtId="43" fontId="10" fillId="0" borderId="1" xfId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2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/>
    </xf>
    <xf numFmtId="0" fontId="18" fillId="6" borderId="1" xfId="2" applyNumberFormat="1" applyFont="1" applyFill="1" applyBorder="1" applyAlignment="1">
      <alignment horizontal="center" vertical="center"/>
    </xf>
    <xf numFmtId="43" fontId="18" fillId="6" borderId="1" xfId="1" applyFont="1" applyFill="1" applyBorder="1" applyAlignment="1">
      <alignment horizontal="center" vertical="center"/>
    </xf>
    <xf numFmtId="43" fontId="18" fillId="6" borderId="1" xfId="0" applyNumberFormat="1" applyFont="1" applyFill="1" applyBorder="1" applyAlignment="1">
      <alignment horizontal="center" vertical="center"/>
    </xf>
    <xf numFmtId="10" fontId="18" fillId="6" borderId="1" xfId="0" applyNumberFormat="1" applyFont="1" applyFill="1" applyBorder="1" applyAlignment="1">
      <alignment horizontal="center" vertical="center"/>
    </xf>
    <xf numFmtId="43" fontId="18" fillId="6" borderId="1" xfId="1" applyFont="1" applyFill="1" applyBorder="1" applyAlignment="1">
      <alignment horizontal="right" vertical="center"/>
    </xf>
    <xf numFmtId="43" fontId="10" fillId="6" borderId="1" xfId="1" applyFont="1" applyFill="1" applyBorder="1" applyAlignment="1">
      <alignment horizontal="center" vertical="center"/>
    </xf>
    <xf numFmtId="43" fontId="11" fillId="0" borderId="0" xfId="0" applyNumberFormat="1" applyFont="1" applyAlignment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44" fontId="11" fillId="0" borderId="1" xfId="2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2" applyNumberFormat="1" applyFont="1" applyFill="1" applyBorder="1" applyAlignment="1">
      <alignment horizontal="center" vertical="center"/>
    </xf>
    <xf numFmtId="43" fontId="11" fillId="2" borderId="0" xfId="1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3" fontId="9" fillId="0" borderId="0" xfId="0" applyNumberFormat="1" applyFont="1" applyAlignment="1">
      <alignment horizontal="center" vertical="center"/>
    </xf>
    <xf numFmtId="43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/>
    </xf>
    <xf numFmtId="0" fontId="11" fillId="6" borderId="1" xfId="2" applyNumberFormat="1" applyFont="1" applyFill="1" applyBorder="1" applyAlignment="1">
      <alignment horizontal="center" vertical="center"/>
    </xf>
    <xf numFmtId="44" fontId="11" fillId="6" borderId="1" xfId="2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44" fontId="18" fillId="0" borderId="1" xfId="2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right" vertical="center"/>
    </xf>
    <xf numFmtId="164" fontId="18" fillId="0" borderId="1" xfId="0" applyNumberFormat="1" applyFont="1" applyBorder="1" applyAlignment="1">
      <alignment horizontal="left" vertical="center" wrapText="1"/>
    </xf>
    <xf numFmtId="2" fontId="18" fillId="6" borderId="1" xfId="0" applyNumberFormat="1" applyFont="1" applyFill="1" applyBorder="1" applyAlignment="1">
      <alignment horizontal="right" vertical="center"/>
    </xf>
    <xf numFmtId="44" fontId="9" fillId="0" borderId="1" xfId="2" applyFont="1" applyFill="1" applyBorder="1" applyAlignment="1">
      <alignment horizontal="center" vertical="center"/>
    </xf>
    <xf numFmtId="0" fontId="11" fillId="6" borderId="1" xfId="1" applyNumberFormat="1" applyFont="1" applyFill="1" applyBorder="1" applyAlignment="1">
      <alignment horizontal="center" vertical="center"/>
    </xf>
    <xf numFmtId="1" fontId="11" fillId="7" borderId="1" xfId="2" applyNumberFormat="1" applyFont="1" applyFill="1" applyBorder="1" applyAlignment="1">
      <alignment horizontal="center" vertical="center"/>
    </xf>
    <xf numFmtId="0" fontId="11" fillId="7" borderId="1" xfId="1" applyNumberFormat="1" applyFont="1" applyFill="1" applyBorder="1" applyAlignment="1">
      <alignment horizontal="center" vertical="center"/>
    </xf>
    <xf numFmtId="43" fontId="18" fillId="7" borderId="1" xfId="1" applyFont="1" applyFill="1" applyBorder="1" applyAlignment="1">
      <alignment horizontal="center" vertical="center"/>
    </xf>
    <xf numFmtId="43" fontId="10" fillId="7" borderId="1" xfId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3" fontId="19" fillId="6" borderId="1" xfId="1" applyFont="1" applyFill="1" applyBorder="1" applyAlignment="1">
      <alignment horizontal="center" vertical="center"/>
    </xf>
    <xf numFmtId="43" fontId="9" fillId="2" borderId="0" xfId="0" applyNumberFormat="1" applyFont="1" applyFill="1" applyAlignment="1">
      <alignment horizontal="center" vertical="center"/>
    </xf>
    <xf numFmtId="43" fontId="9" fillId="2" borderId="0" xfId="0" applyNumberFormat="1" applyFont="1" applyFill="1" applyAlignment="1">
      <alignment horizontal="right" vertical="center"/>
    </xf>
    <xf numFmtId="0" fontId="11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left" vertical="center" wrapText="1"/>
    </xf>
    <xf numFmtId="0" fontId="11" fillId="7" borderId="1" xfId="2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 wrapText="1"/>
    </xf>
    <xf numFmtId="44" fontId="9" fillId="6" borderId="1" xfId="2" applyFont="1" applyFill="1" applyBorder="1" applyAlignment="1">
      <alignment horizontal="center" vertical="center"/>
    </xf>
    <xf numFmtId="43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1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1301262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20</xdr:col>
      <xdr:colOff>899160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2"/>
  <sheetViews>
    <sheetView tabSelected="1" view="pageLayout" zoomScale="70" zoomScaleNormal="78" zoomScalePageLayoutView="70" workbookViewId="0">
      <selection activeCell="R23" sqref="R23"/>
    </sheetView>
  </sheetViews>
  <sheetFormatPr baseColWidth="10" defaultColWidth="11.42578125" defaultRowHeight="12" x14ac:dyDescent="0.25"/>
  <cols>
    <col min="1" max="1" width="5.7109375" style="13" customWidth="1"/>
    <col min="2" max="2" width="31.28515625" style="18" customWidth="1"/>
    <col min="3" max="3" width="22.7109375" style="17" customWidth="1"/>
    <col min="4" max="4" width="4.85546875" style="13" customWidth="1"/>
    <col min="5" max="5" width="12" style="13" customWidth="1"/>
    <col min="6" max="6" width="14.85546875" style="13" customWidth="1"/>
    <col min="7" max="7" width="15.7109375" style="13" customWidth="1"/>
    <col min="8" max="8" width="12.42578125" style="13" customWidth="1"/>
    <col min="9" max="9" width="13.85546875" style="13" hidden="1" customWidth="1"/>
    <col min="10" max="11" width="11.85546875" style="13" hidden="1" customWidth="1"/>
    <col min="12" max="12" width="10.42578125" style="13" hidden="1" customWidth="1"/>
    <col min="13" max="13" width="12.28515625" style="13" hidden="1" customWidth="1"/>
    <col min="14" max="14" width="12.85546875" style="39" customWidth="1"/>
    <col min="15" max="15" width="11.28515625" style="13" customWidth="1"/>
    <col min="16" max="16" width="13.7109375" style="13" customWidth="1"/>
    <col min="17" max="17" width="11.85546875" style="12" customWidth="1"/>
    <col min="18" max="18" width="14.5703125" style="13" customWidth="1"/>
    <col min="19" max="19" width="12.28515625" style="13" customWidth="1"/>
    <col min="20" max="20" width="13.42578125" style="13" customWidth="1"/>
    <col min="21" max="21" width="16" style="13" customWidth="1"/>
    <col min="22" max="22" width="42.42578125" style="14" customWidth="1"/>
    <col min="23" max="16384" width="11.42578125" style="14"/>
  </cols>
  <sheetData>
    <row r="1" spans="1:22" ht="33.75" x14ac:dyDescent="0.25">
      <c r="A1" s="186" t="s">
        <v>235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1:22" ht="28.5" x14ac:dyDescent="0.25">
      <c r="A2" s="188" t="s">
        <v>367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</row>
    <row r="3" spans="1:22" ht="28.5" x14ac:dyDescent="0.25">
      <c r="A3" s="189" t="s">
        <v>376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</row>
    <row r="4" spans="1:22" ht="21" x14ac:dyDescent="0.25">
      <c r="A4" s="190" t="s">
        <v>463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1:22" x14ac:dyDescent="0.25">
      <c r="A5" s="12"/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35"/>
      <c r="O5" s="16"/>
      <c r="P5" s="16"/>
      <c r="Q5" s="16"/>
      <c r="R5" s="16"/>
      <c r="S5" s="16"/>
      <c r="T5" s="16"/>
      <c r="U5" s="16"/>
    </row>
    <row r="6" spans="1:22" s="90" customFormat="1" ht="15.75" x14ac:dyDescent="0.25">
      <c r="A6" s="184" t="s">
        <v>438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</row>
    <row r="7" spans="1:22" s="91" customFormat="1" ht="47.25" x14ac:dyDescent="0.25">
      <c r="A7" s="43" t="s">
        <v>55</v>
      </c>
      <c r="B7" s="40" t="s">
        <v>13</v>
      </c>
      <c r="C7" s="43" t="s">
        <v>66</v>
      </c>
      <c r="D7" s="43" t="s">
        <v>21</v>
      </c>
      <c r="E7" s="43" t="s">
        <v>15</v>
      </c>
      <c r="F7" s="43" t="s">
        <v>14</v>
      </c>
      <c r="G7" s="43" t="s">
        <v>52</v>
      </c>
      <c r="H7" s="43" t="s">
        <v>58</v>
      </c>
      <c r="I7" s="44" t="s">
        <v>157</v>
      </c>
      <c r="J7" s="44" t="s">
        <v>158</v>
      </c>
      <c r="K7" s="44" t="s">
        <v>159</v>
      </c>
      <c r="L7" s="44" t="s">
        <v>160</v>
      </c>
      <c r="M7" s="43" t="s">
        <v>161</v>
      </c>
      <c r="N7" s="45" t="s">
        <v>53</v>
      </c>
      <c r="O7" s="43" t="s">
        <v>54</v>
      </c>
      <c r="P7" s="43" t="s">
        <v>16</v>
      </c>
      <c r="Q7" s="43" t="s">
        <v>238</v>
      </c>
      <c r="R7" s="43" t="s">
        <v>57</v>
      </c>
      <c r="S7" s="43" t="s">
        <v>64</v>
      </c>
      <c r="T7" s="43" t="s">
        <v>62</v>
      </c>
      <c r="U7" s="43" t="s">
        <v>63</v>
      </c>
      <c r="V7" s="42" t="s">
        <v>464</v>
      </c>
    </row>
    <row r="8" spans="1:22" s="90" customFormat="1" ht="84.95" customHeight="1" x14ac:dyDescent="0.25">
      <c r="A8" s="11">
        <v>1</v>
      </c>
      <c r="B8" s="47" t="s">
        <v>382</v>
      </c>
      <c r="C8" s="92" t="s">
        <v>67</v>
      </c>
      <c r="D8" s="94">
        <v>15</v>
      </c>
      <c r="E8" s="84">
        <v>824.36</v>
      </c>
      <c r="F8" s="85">
        <f>D8*E8</f>
        <v>12365.4</v>
      </c>
      <c r="G8" s="95"/>
      <c r="H8" s="95"/>
      <c r="I8" s="84">
        <f>VLOOKUP($F$8,Tabisr,1)</f>
        <v>11951.86</v>
      </c>
      <c r="J8" s="85">
        <f t="shared" ref="J8:J16" si="0">+F8-I8</f>
        <v>413.53999999999905</v>
      </c>
      <c r="K8" s="86">
        <f>VLOOKUP($F$8,Tabisr,4)</f>
        <v>0.23519999999999999</v>
      </c>
      <c r="L8" s="84">
        <f t="shared" ref="L8:L16" si="1">(F8-10248.01)*23.52%</f>
        <v>498.01012799999984</v>
      </c>
      <c r="M8" s="84">
        <v>1641.75</v>
      </c>
      <c r="N8" s="87">
        <f t="shared" ref="N8:N16" si="2">M8+L8</f>
        <v>2139.7601279999999</v>
      </c>
      <c r="O8" s="84">
        <f>VLOOKUP($F$8,Tabsub,3)</f>
        <v>0</v>
      </c>
      <c r="P8" s="85"/>
      <c r="Q8" s="96"/>
      <c r="R8" s="85"/>
      <c r="S8" s="85"/>
      <c r="T8" s="85">
        <f t="shared" ref="T8:T16" si="3">F8+G8+H8-N8+O8-P8-Q8-R8-S8</f>
        <v>10225.639872</v>
      </c>
      <c r="U8" s="85">
        <f t="shared" ref="U8:U16" si="4">T8-G8</f>
        <v>10225.639872</v>
      </c>
      <c r="V8" s="41"/>
    </row>
    <row r="9" spans="1:22" s="90" customFormat="1" ht="84.95" customHeight="1" x14ac:dyDescent="0.25">
      <c r="A9" s="11">
        <v>2</v>
      </c>
      <c r="B9" s="47" t="s">
        <v>383</v>
      </c>
      <c r="C9" s="93" t="s">
        <v>67</v>
      </c>
      <c r="D9" s="94">
        <v>15</v>
      </c>
      <c r="E9" s="84">
        <v>824.36</v>
      </c>
      <c r="F9" s="85">
        <f t="shared" ref="F9:F16" si="5">D9*E9</f>
        <v>12365.4</v>
      </c>
      <c r="G9" s="95"/>
      <c r="H9" s="95"/>
      <c r="I9" s="84">
        <f>VLOOKUP($F$9,Tabisr,1)</f>
        <v>11951.86</v>
      </c>
      <c r="J9" s="85">
        <f t="shared" si="0"/>
        <v>413.53999999999905</v>
      </c>
      <c r="K9" s="86">
        <f>VLOOKUP($F$9,Tabisr,4)</f>
        <v>0.23519999999999999</v>
      </c>
      <c r="L9" s="84">
        <f t="shared" si="1"/>
        <v>498.01012799999984</v>
      </c>
      <c r="M9" s="84">
        <v>1641.75</v>
      </c>
      <c r="N9" s="87">
        <f t="shared" si="2"/>
        <v>2139.7601279999999</v>
      </c>
      <c r="O9" s="84">
        <f>VLOOKUP($F$9,Tabsub,3)</f>
        <v>0</v>
      </c>
      <c r="P9" s="85"/>
      <c r="Q9" s="96"/>
      <c r="R9" s="85"/>
      <c r="S9" s="85"/>
      <c r="T9" s="85">
        <f t="shared" si="3"/>
        <v>10225.639872</v>
      </c>
      <c r="U9" s="85">
        <f t="shared" si="4"/>
        <v>10225.639872</v>
      </c>
      <c r="V9" s="41"/>
    </row>
    <row r="10" spans="1:22" s="90" customFormat="1" ht="84.95" customHeight="1" x14ac:dyDescent="0.25">
      <c r="A10" s="11">
        <v>3</v>
      </c>
      <c r="B10" s="47" t="s">
        <v>384</v>
      </c>
      <c r="C10" s="92" t="s">
        <v>67</v>
      </c>
      <c r="D10" s="94">
        <v>15</v>
      </c>
      <c r="E10" s="84">
        <v>824.36</v>
      </c>
      <c r="F10" s="85">
        <f t="shared" si="5"/>
        <v>12365.4</v>
      </c>
      <c r="G10" s="95"/>
      <c r="H10" s="95"/>
      <c r="I10" s="84">
        <f>VLOOKUP($F$10,Tabisr,1)</f>
        <v>11951.86</v>
      </c>
      <c r="J10" s="85">
        <f t="shared" si="0"/>
        <v>413.53999999999905</v>
      </c>
      <c r="K10" s="86">
        <f>VLOOKUP($F$10,Tabisr,4)</f>
        <v>0.23519999999999999</v>
      </c>
      <c r="L10" s="84">
        <f t="shared" si="1"/>
        <v>498.01012799999984</v>
      </c>
      <c r="M10" s="84">
        <v>1641.75</v>
      </c>
      <c r="N10" s="87">
        <f t="shared" si="2"/>
        <v>2139.7601279999999</v>
      </c>
      <c r="O10" s="84">
        <f>VLOOKUP($F$10,Tabsub,3)</f>
        <v>0</v>
      </c>
      <c r="P10" s="85"/>
      <c r="Q10" s="96"/>
      <c r="R10" s="85"/>
      <c r="S10" s="85"/>
      <c r="T10" s="85">
        <f t="shared" si="3"/>
        <v>10225.639872</v>
      </c>
      <c r="U10" s="85">
        <f t="shared" si="4"/>
        <v>10225.639872</v>
      </c>
      <c r="V10" s="41"/>
    </row>
    <row r="11" spans="1:22" s="90" customFormat="1" ht="84.95" customHeight="1" x14ac:dyDescent="0.25">
      <c r="A11" s="11">
        <v>4</v>
      </c>
      <c r="B11" s="47" t="s">
        <v>385</v>
      </c>
      <c r="C11" s="97" t="s">
        <v>67</v>
      </c>
      <c r="D11" s="94">
        <v>15</v>
      </c>
      <c r="E11" s="84">
        <v>824.36</v>
      </c>
      <c r="F11" s="85">
        <f t="shared" si="5"/>
        <v>12365.4</v>
      </c>
      <c r="G11" s="95"/>
      <c r="H11" s="95"/>
      <c r="I11" s="84">
        <f>VLOOKUP($F$11,Tabisr,1)</f>
        <v>11951.86</v>
      </c>
      <c r="J11" s="85">
        <f t="shared" si="0"/>
        <v>413.53999999999905</v>
      </c>
      <c r="K11" s="86">
        <f>VLOOKUP($F$11,Tabisr,4)</f>
        <v>0.23519999999999999</v>
      </c>
      <c r="L11" s="84">
        <f t="shared" si="1"/>
        <v>498.01012799999984</v>
      </c>
      <c r="M11" s="84">
        <v>1641.75</v>
      </c>
      <c r="N11" s="87">
        <f t="shared" si="2"/>
        <v>2139.7601279999999</v>
      </c>
      <c r="O11" s="84">
        <f>VLOOKUP($F$11,Tabsub,3)</f>
        <v>0</v>
      </c>
      <c r="P11" s="85"/>
      <c r="Q11" s="96"/>
      <c r="R11" s="85"/>
      <c r="S11" s="85"/>
      <c r="T11" s="85">
        <f t="shared" si="3"/>
        <v>10225.639872</v>
      </c>
      <c r="U11" s="85">
        <f t="shared" si="4"/>
        <v>10225.639872</v>
      </c>
      <c r="V11" s="41"/>
    </row>
    <row r="12" spans="1:22" s="90" customFormat="1" ht="84.95" customHeight="1" x14ac:dyDescent="0.25">
      <c r="A12" s="11">
        <v>5</v>
      </c>
      <c r="B12" s="47" t="s">
        <v>386</v>
      </c>
      <c r="C12" s="98" t="s">
        <v>67</v>
      </c>
      <c r="D12" s="94">
        <v>15</v>
      </c>
      <c r="E12" s="84">
        <v>824.36</v>
      </c>
      <c r="F12" s="85">
        <f t="shared" si="5"/>
        <v>12365.4</v>
      </c>
      <c r="G12" s="95"/>
      <c r="H12" s="95"/>
      <c r="I12" s="84">
        <f>VLOOKUP($F$12,Tabisr,1)</f>
        <v>11951.86</v>
      </c>
      <c r="J12" s="85">
        <f t="shared" si="0"/>
        <v>413.53999999999905</v>
      </c>
      <c r="K12" s="86">
        <f>VLOOKUP($F$12,Tabisr,4)</f>
        <v>0.23519999999999999</v>
      </c>
      <c r="L12" s="84">
        <f t="shared" si="1"/>
        <v>498.01012799999984</v>
      </c>
      <c r="M12" s="84">
        <v>1641.75</v>
      </c>
      <c r="N12" s="87">
        <f t="shared" si="2"/>
        <v>2139.7601279999999</v>
      </c>
      <c r="O12" s="84">
        <f>VLOOKUP($F$12,Tabsub,3)</f>
        <v>0</v>
      </c>
      <c r="P12" s="85"/>
      <c r="Q12" s="96"/>
      <c r="R12" s="85"/>
      <c r="S12" s="85"/>
      <c r="T12" s="85">
        <f t="shared" si="3"/>
        <v>10225.639872</v>
      </c>
      <c r="U12" s="85">
        <f t="shared" si="4"/>
        <v>10225.639872</v>
      </c>
      <c r="V12" s="41"/>
    </row>
    <row r="13" spans="1:22" s="90" customFormat="1" ht="84.95" customHeight="1" x14ac:dyDescent="0.25">
      <c r="A13" s="11">
        <v>6</v>
      </c>
      <c r="B13" s="92" t="s">
        <v>387</v>
      </c>
      <c r="C13" s="97" t="s">
        <v>67</v>
      </c>
      <c r="D13" s="94">
        <v>15</v>
      </c>
      <c r="E13" s="84">
        <v>824.36</v>
      </c>
      <c r="F13" s="85">
        <f t="shared" ref="F13:F14" si="6">D13*E13</f>
        <v>12365.4</v>
      </c>
      <c r="G13" s="95"/>
      <c r="H13" s="95"/>
      <c r="I13" s="84">
        <f>VLOOKUP($F$12,Tabisr,1)</f>
        <v>11951.86</v>
      </c>
      <c r="J13" s="85">
        <f t="shared" ref="J13:J14" si="7">+F13-I13</f>
        <v>413.53999999999905</v>
      </c>
      <c r="K13" s="86">
        <f>VLOOKUP($F$12,Tabisr,4)</f>
        <v>0.23519999999999999</v>
      </c>
      <c r="L13" s="84">
        <f t="shared" ref="L13:L14" si="8">(F13-10248.01)*23.52%</f>
        <v>498.01012799999984</v>
      </c>
      <c r="M13" s="84">
        <v>1642.75</v>
      </c>
      <c r="N13" s="87">
        <v>2139.7600000000002</v>
      </c>
      <c r="O13" s="84">
        <f>VLOOKUP($F$12,Tabsub,3)</f>
        <v>0</v>
      </c>
      <c r="P13" s="85"/>
      <c r="Q13" s="96"/>
      <c r="R13" s="85"/>
      <c r="S13" s="85"/>
      <c r="T13" s="85">
        <f t="shared" ref="T13:T14" si="9">F13+G13+H13-N13+O13-P13-Q13-R13-S13</f>
        <v>10225.64</v>
      </c>
      <c r="U13" s="85">
        <f t="shared" ref="U13:U14" si="10">T13-G13</f>
        <v>10225.64</v>
      </c>
      <c r="V13" s="41"/>
    </row>
    <row r="14" spans="1:22" s="90" customFormat="1" ht="84.95" customHeight="1" x14ac:dyDescent="0.25">
      <c r="A14" s="11">
        <v>7</v>
      </c>
      <c r="B14" s="92" t="s">
        <v>388</v>
      </c>
      <c r="C14" s="98" t="s">
        <v>67</v>
      </c>
      <c r="D14" s="94">
        <v>15</v>
      </c>
      <c r="E14" s="84">
        <v>824.36</v>
      </c>
      <c r="F14" s="85">
        <f t="shared" si="6"/>
        <v>12365.4</v>
      </c>
      <c r="G14" s="95"/>
      <c r="H14" s="95"/>
      <c r="I14" s="84">
        <f>VLOOKUP($F$12,Tabisr,1)</f>
        <v>11951.86</v>
      </c>
      <c r="J14" s="85">
        <f t="shared" si="7"/>
        <v>413.53999999999905</v>
      </c>
      <c r="K14" s="86">
        <f>VLOOKUP($F$12,Tabisr,4)</f>
        <v>0.23519999999999999</v>
      </c>
      <c r="L14" s="84">
        <f t="shared" si="8"/>
        <v>498.01012799999984</v>
      </c>
      <c r="M14" s="84">
        <v>1644.75</v>
      </c>
      <c r="N14" s="87">
        <v>2139.7600000000002</v>
      </c>
      <c r="O14" s="84">
        <f>VLOOKUP($F$12,Tabsub,3)</f>
        <v>0</v>
      </c>
      <c r="P14" s="85"/>
      <c r="Q14" s="96"/>
      <c r="R14" s="85"/>
      <c r="S14" s="85"/>
      <c r="T14" s="85">
        <f t="shared" si="9"/>
        <v>10225.64</v>
      </c>
      <c r="U14" s="85">
        <f t="shared" si="10"/>
        <v>10225.64</v>
      </c>
      <c r="V14" s="41"/>
    </row>
    <row r="15" spans="1:22" s="90" customFormat="1" ht="84.95" customHeight="1" x14ac:dyDescent="0.25">
      <c r="A15" s="11">
        <v>8</v>
      </c>
      <c r="B15" s="47" t="s">
        <v>389</v>
      </c>
      <c r="C15" s="97" t="s">
        <v>67</v>
      </c>
      <c r="D15" s="94">
        <v>15</v>
      </c>
      <c r="E15" s="84">
        <v>824.36</v>
      </c>
      <c r="F15" s="85">
        <f t="shared" si="5"/>
        <v>12365.4</v>
      </c>
      <c r="G15" s="95"/>
      <c r="H15" s="95"/>
      <c r="I15" s="84">
        <f>VLOOKUP($F$15,Tabisr,1)</f>
        <v>11951.86</v>
      </c>
      <c r="J15" s="85">
        <f t="shared" si="0"/>
        <v>413.53999999999905</v>
      </c>
      <c r="K15" s="86">
        <f>VLOOKUP($F$15,Tabisr,4)</f>
        <v>0.23519999999999999</v>
      </c>
      <c r="L15" s="84">
        <f t="shared" si="1"/>
        <v>498.01012799999984</v>
      </c>
      <c r="M15" s="84">
        <v>1641.75</v>
      </c>
      <c r="N15" s="87">
        <f t="shared" si="2"/>
        <v>2139.7601279999999</v>
      </c>
      <c r="O15" s="84">
        <f>VLOOKUP($F$15,Tabsub,3)</f>
        <v>0</v>
      </c>
      <c r="P15" s="85"/>
      <c r="Q15" s="96"/>
      <c r="R15" s="85"/>
      <c r="S15" s="85"/>
      <c r="T15" s="85">
        <f t="shared" si="3"/>
        <v>10225.639872</v>
      </c>
      <c r="U15" s="85">
        <f t="shared" si="4"/>
        <v>10225.639872</v>
      </c>
      <c r="V15" s="41"/>
    </row>
    <row r="16" spans="1:22" s="90" customFormat="1" ht="84.95" customHeight="1" x14ac:dyDescent="0.25">
      <c r="A16" s="11">
        <v>9</v>
      </c>
      <c r="B16" s="47" t="s">
        <v>390</v>
      </c>
      <c r="C16" s="92" t="s">
        <v>67</v>
      </c>
      <c r="D16" s="94">
        <v>15</v>
      </c>
      <c r="E16" s="84">
        <v>824.36</v>
      </c>
      <c r="F16" s="85">
        <f t="shared" si="5"/>
        <v>12365.4</v>
      </c>
      <c r="G16" s="95"/>
      <c r="H16" s="84"/>
      <c r="I16" s="84">
        <f>VLOOKUP($F$16,Tabisr,1)</f>
        <v>11951.86</v>
      </c>
      <c r="J16" s="85">
        <f t="shared" si="0"/>
        <v>413.53999999999905</v>
      </c>
      <c r="K16" s="86">
        <f>VLOOKUP($F$16,Tabisr,4)</f>
        <v>0.23519999999999999</v>
      </c>
      <c r="L16" s="84">
        <f t="shared" si="1"/>
        <v>498.01012799999984</v>
      </c>
      <c r="M16" s="84">
        <v>1641.75</v>
      </c>
      <c r="N16" s="87">
        <f t="shared" si="2"/>
        <v>2139.7601279999999</v>
      </c>
      <c r="O16" s="84">
        <f>VLOOKUP($F$16,Tabsub,3)</f>
        <v>0</v>
      </c>
      <c r="P16" s="85"/>
      <c r="Q16" s="96"/>
      <c r="R16" s="85"/>
      <c r="S16" s="85"/>
      <c r="T16" s="85">
        <f t="shared" si="3"/>
        <v>10225.639872</v>
      </c>
      <c r="U16" s="85">
        <f t="shared" si="4"/>
        <v>10225.639872</v>
      </c>
      <c r="V16" s="41"/>
    </row>
    <row r="17" spans="1:23" s="90" customFormat="1" ht="15.75" x14ac:dyDescent="0.25">
      <c r="A17" s="99">
        <v>10</v>
      </c>
      <c r="B17" s="100" t="s">
        <v>240</v>
      </c>
      <c r="C17" s="100" t="s">
        <v>236</v>
      </c>
      <c r="D17" s="102"/>
      <c r="E17" s="103"/>
      <c r="F17" s="104"/>
      <c r="G17" s="103"/>
      <c r="H17" s="103"/>
      <c r="I17" s="103"/>
      <c r="J17" s="104"/>
      <c r="K17" s="105"/>
      <c r="L17" s="103"/>
      <c r="M17" s="103"/>
      <c r="N17" s="106"/>
      <c r="O17" s="103"/>
      <c r="P17" s="103"/>
      <c r="Q17" s="107"/>
      <c r="R17" s="103"/>
      <c r="S17" s="103"/>
      <c r="T17" s="104"/>
      <c r="U17" s="104"/>
      <c r="V17" s="41"/>
    </row>
    <row r="18" spans="1:23" s="90" customFormat="1" ht="84.95" customHeight="1" x14ac:dyDescent="0.25">
      <c r="A18" s="11">
        <v>11</v>
      </c>
      <c r="B18" s="47" t="s">
        <v>228</v>
      </c>
      <c r="C18" s="47" t="s">
        <v>68</v>
      </c>
      <c r="D18" s="11">
        <v>15</v>
      </c>
      <c r="E18" s="50">
        <v>263.55</v>
      </c>
      <c r="F18" s="53">
        <f>D18*E18</f>
        <v>3953.25</v>
      </c>
      <c r="G18" s="84"/>
      <c r="H18" s="84"/>
      <c r="I18" s="50">
        <f>VLOOKUP($F$49,Tabisr,1)</f>
        <v>2422.81</v>
      </c>
      <c r="J18" s="51">
        <f>+F18-I18</f>
        <v>1530.44</v>
      </c>
      <c r="K18" s="52">
        <f>VLOOKUP($F$49,Tabisr,4)</f>
        <v>0.10879999999999999</v>
      </c>
      <c r="L18" s="50">
        <f>(F18-3651.01)*16%</f>
        <v>48.358399999999968</v>
      </c>
      <c r="M18" s="50">
        <v>293.25</v>
      </c>
      <c r="N18" s="53">
        <f>M18+L18</f>
        <v>341.60839999999996</v>
      </c>
      <c r="O18" s="50"/>
      <c r="P18" s="84"/>
      <c r="Q18" s="88"/>
      <c r="R18" s="84"/>
      <c r="S18" s="84"/>
      <c r="T18" s="51">
        <f t="shared" ref="T18" si="11">F18+G18+H18-N18+O18-P18-Q18-R18-S18</f>
        <v>3611.6415999999999</v>
      </c>
      <c r="U18" s="51">
        <f t="shared" ref="U18" si="12">T18-G18</f>
        <v>3611.6415999999999</v>
      </c>
      <c r="V18" s="41"/>
      <c r="W18" s="108"/>
    </row>
    <row r="19" spans="1:23" x14ac:dyDescent="0.25">
      <c r="A19" s="21"/>
      <c r="B19" s="22"/>
      <c r="C19" s="22"/>
      <c r="D19" s="23" t="s">
        <v>263</v>
      </c>
      <c r="E19" s="24"/>
      <c r="F19" s="25">
        <f>SUM(F8:F18)</f>
        <v>115241.84999999998</v>
      </c>
      <c r="G19" s="25">
        <f>SUM(G8:G18)</f>
        <v>0</v>
      </c>
      <c r="H19" s="25">
        <f t="shared" ref="H19:S19" si="13">SUM(H8:H18)</f>
        <v>0</v>
      </c>
      <c r="I19" s="25">
        <f t="shared" si="13"/>
        <v>109989.55</v>
      </c>
      <c r="J19" s="25">
        <f t="shared" si="13"/>
        <v>5252.299999999992</v>
      </c>
      <c r="K19" s="25">
        <f t="shared" si="13"/>
        <v>2.2256</v>
      </c>
      <c r="L19" s="25">
        <f t="shared" si="13"/>
        <v>4530.4495519999982</v>
      </c>
      <c r="M19" s="25">
        <f t="shared" si="13"/>
        <v>15073</v>
      </c>
      <c r="N19" s="36">
        <f>SUM(N8:N18)</f>
        <v>19599.449296000003</v>
      </c>
      <c r="O19" s="25">
        <f t="shared" si="13"/>
        <v>0</v>
      </c>
      <c r="P19" s="25">
        <f t="shared" si="13"/>
        <v>0</v>
      </c>
      <c r="Q19" s="25">
        <f>SUM(Q8:Q18)</f>
        <v>0</v>
      </c>
      <c r="R19" s="25">
        <f t="shared" si="13"/>
        <v>0</v>
      </c>
      <c r="S19" s="25">
        <f t="shared" si="13"/>
        <v>0</v>
      </c>
      <c r="T19" s="25">
        <f>SUM(T8:T18)</f>
        <v>95642.400704</v>
      </c>
      <c r="U19" s="25">
        <f>SUM(U8:U18)</f>
        <v>95642.400704</v>
      </c>
    </row>
    <row r="20" spans="1:23" x14ac:dyDescent="0.25">
      <c r="A20" s="21"/>
      <c r="B20" s="22"/>
      <c r="C20" s="22"/>
      <c r="D20" s="23"/>
      <c r="E20" s="24"/>
      <c r="F20" s="25"/>
      <c r="G20" s="25"/>
      <c r="H20" s="25"/>
      <c r="I20" s="25"/>
      <c r="J20" s="25"/>
      <c r="K20" s="25"/>
      <c r="L20" s="25"/>
      <c r="M20" s="25"/>
      <c r="N20" s="36"/>
      <c r="O20" s="25"/>
      <c r="P20" s="25"/>
      <c r="Q20" s="25"/>
      <c r="R20" s="25"/>
      <c r="S20" s="25"/>
      <c r="T20" s="25"/>
      <c r="U20" s="25"/>
    </row>
    <row r="21" spans="1:23" s="90" customFormat="1" ht="15.75" x14ac:dyDescent="0.25">
      <c r="A21" s="184" t="s">
        <v>192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</row>
    <row r="22" spans="1:23" s="90" customFormat="1" ht="47.25" x14ac:dyDescent="0.25">
      <c r="A22" s="43" t="s">
        <v>55</v>
      </c>
      <c r="B22" s="43" t="s">
        <v>13</v>
      </c>
      <c r="C22" s="43" t="s">
        <v>66</v>
      </c>
      <c r="D22" s="43" t="s">
        <v>21</v>
      </c>
      <c r="E22" s="43" t="s">
        <v>15</v>
      </c>
      <c r="F22" s="43" t="s">
        <v>14</v>
      </c>
      <c r="G22" s="43" t="s">
        <v>52</v>
      </c>
      <c r="H22" s="43" t="s">
        <v>58</v>
      </c>
      <c r="I22" s="44" t="s">
        <v>157</v>
      </c>
      <c r="J22" s="44" t="s">
        <v>158</v>
      </c>
      <c r="K22" s="44" t="s">
        <v>159</v>
      </c>
      <c r="L22" s="44" t="s">
        <v>160</v>
      </c>
      <c r="M22" s="43" t="s">
        <v>161</v>
      </c>
      <c r="N22" s="45" t="s">
        <v>53</v>
      </c>
      <c r="O22" s="43" t="s">
        <v>54</v>
      </c>
      <c r="P22" s="43" t="s">
        <v>16</v>
      </c>
      <c r="Q22" s="43" t="s">
        <v>238</v>
      </c>
      <c r="R22" s="43" t="s">
        <v>57</v>
      </c>
      <c r="S22" s="43" t="s">
        <v>64</v>
      </c>
      <c r="T22" s="43" t="s">
        <v>62</v>
      </c>
      <c r="U22" s="43" t="s">
        <v>63</v>
      </c>
      <c r="V22" s="42" t="s">
        <v>464</v>
      </c>
    </row>
    <row r="23" spans="1:23" s="90" customFormat="1" ht="85.5" customHeight="1" x14ac:dyDescent="0.25">
      <c r="A23" s="11">
        <v>12</v>
      </c>
      <c r="B23" s="47" t="s">
        <v>352</v>
      </c>
      <c r="C23" s="74" t="s">
        <v>175</v>
      </c>
      <c r="D23" s="109">
        <v>15</v>
      </c>
      <c r="E23" s="50">
        <v>1787.61</v>
      </c>
      <c r="F23" s="51">
        <f t="shared" ref="F23:F27" si="14">D23*E23</f>
        <v>26814.149999999998</v>
      </c>
      <c r="G23" s="84"/>
      <c r="H23" s="84"/>
      <c r="I23" s="50">
        <f>VLOOKUP($F$23,Tabisr,1)</f>
        <v>18837.759999999998</v>
      </c>
      <c r="J23" s="51">
        <f t="shared" ref="J23:J29" si="15">+F23-I23</f>
        <v>7976.3899999999994</v>
      </c>
      <c r="K23" s="52">
        <f>VLOOKUP($F$23,Tabisr,4)</f>
        <v>0.3</v>
      </c>
      <c r="L23" s="50">
        <f>(F23-16153.01)*30%</f>
        <v>3198.3419999999992</v>
      </c>
      <c r="M23" s="50">
        <f>VLOOKUP($F$23,Tabisr,3)</f>
        <v>3534.3</v>
      </c>
      <c r="N23" s="53">
        <f>3030.6+((F23-16153.01)*30%)</f>
        <v>6228.9419999999991</v>
      </c>
      <c r="O23" s="50">
        <f>VLOOKUP($F$23,Tabsub,3)</f>
        <v>0</v>
      </c>
      <c r="P23" s="84"/>
      <c r="Q23" s="88"/>
      <c r="R23" s="84"/>
      <c r="S23" s="84"/>
      <c r="T23" s="51">
        <f>F23+G23+H23-N23+O23-P23-Q23-R23-S23</f>
        <v>20585.207999999999</v>
      </c>
      <c r="U23" s="51">
        <f t="shared" ref="U23:U24" si="16">T23-G23</f>
        <v>20585.207999999999</v>
      </c>
      <c r="V23" s="41"/>
    </row>
    <row r="24" spans="1:23" s="90" customFormat="1" ht="85.5" customHeight="1" x14ac:dyDescent="0.25">
      <c r="A24" s="11">
        <v>13</v>
      </c>
      <c r="B24" s="110" t="s">
        <v>361</v>
      </c>
      <c r="C24" s="47" t="s">
        <v>237</v>
      </c>
      <c r="D24" s="109">
        <v>15</v>
      </c>
      <c r="E24" s="50">
        <v>661.33</v>
      </c>
      <c r="F24" s="50">
        <f>D24*E24</f>
        <v>9919.9500000000007</v>
      </c>
      <c r="G24" s="50"/>
      <c r="H24" s="111"/>
      <c r="I24" s="50">
        <v>5081</v>
      </c>
      <c r="J24" s="51">
        <f t="shared" si="15"/>
        <v>4838.9500000000007</v>
      </c>
      <c r="K24" s="52">
        <v>0.21360000000000001</v>
      </c>
      <c r="L24" s="50">
        <f>(F24-5081.01)*21.36%</f>
        <v>1033.5975840000001</v>
      </c>
      <c r="M24" s="50">
        <v>538.20000000000005</v>
      </c>
      <c r="N24" s="112">
        <f>L24+M24</f>
        <v>1571.7975840000001</v>
      </c>
      <c r="O24" s="50"/>
      <c r="P24" s="50"/>
      <c r="Q24" s="54"/>
      <c r="R24" s="50"/>
      <c r="S24" s="50"/>
      <c r="T24" s="51">
        <f>F24+G24+H24-N24+O24-Q24-P24-R24-S24</f>
        <v>8348.1524160000008</v>
      </c>
      <c r="U24" s="51">
        <f t="shared" si="16"/>
        <v>8348.1524160000008</v>
      </c>
      <c r="V24" s="41"/>
    </row>
    <row r="25" spans="1:23" s="90" customFormat="1" ht="85.5" customHeight="1" x14ac:dyDescent="0.25">
      <c r="A25" s="11">
        <v>14</v>
      </c>
      <c r="B25" s="47" t="s">
        <v>265</v>
      </c>
      <c r="C25" s="47" t="s">
        <v>188</v>
      </c>
      <c r="D25" s="109">
        <v>15</v>
      </c>
      <c r="E25" s="50">
        <v>536.54</v>
      </c>
      <c r="F25" s="50">
        <f>D25*E25</f>
        <v>8048.0999999999995</v>
      </c>
      <c r="G25" s="84"/>
      <c r="H25" s="84"/>
      <c r="I25" s="50">
        <f>VLOOKUP($F$25,Tabisr,1)</f>
        <v>5925.91</v>
      </c>
      <c r="J25" s="51">
        <f t="shared" si="15"/>
        <v>2122.1899999999996</v>
      </c>
      <c r="K25" s="52">
        <f>VLOOKUP($F$25,Tabisr,4)</f>
        <v>0.21360000000000001</v>
      </c>
      <c r="L25" s="50">
        <f>(F25-5081.01)*21.36%-153.47</f>
        <v>480.30042399999979</v>
      </c>
      <c r="M25" s="50">
        <v>538.20000000000005</v>
      </c>
      <c r="N25" s="53">
        <f>L25+M25</f>
        <v>1018.5004239999998</v>
      </c>
      <c r="O25" s="50">
        <f>VLOOKUP($F$25,Tabsub,3)</f>
        <v>0</v>
      </c>
      <c r="P25" s="84"/>
      <c r="Q25" s="88"/>
      <c r="R25" s="84"/>
      <c r="S25" s="84"/>
      <c r="T25" s="51">
        <f t="shared" ref="T25:T29" si="17">F25+G25+H25-N25+O25-Q25-P25-R25-S25</f>
        <v>7029.5995759999996</v>
      </c>
      <c r="U25" s="51">
        <f t="shared" ref="U25:U29" si="18">T25-G25</f>
        <v>7029.5995759999996</v>
      </c>
      <c r="V25" s="41"/>
    </row>
    <row r="26" spans="1:23" s="90" customFormat="1" ht="85.5" customHeight="1" x14ac:dyDescent="0.25">
      <c r="A26" s="11">
        <v>15</v>
      </c>
      <c r="B26" s="47" t="s">
        <v>187</v>
      </c>
      <c r="C26" s="47" t="s">
        <v>189</v>
      </c>
      <c r="D26" s="109">
        <v>15</v>
      </c>
      <c r="E26" s="50">
        <v>536.54</v>
      </c>
      <c r="F26" s="50">
        <f>D26*E26</f>
        <v>8048.0999999999995</v>
      </c>
      <c r="G26" s="84"/>
      <c r="H26" s="84"/>
      <c r="I26" s="50">
        <f>VLOOKUP($F$25,Tabisr,1)</f>
        <v>5925.91</v>
      </c>
      <c r="J26" s="51">
        <f t="shared" si="15"/>
        <v>2122.1899999999996</v>
      </c>
      <c r="K26" s="52">
        <f>VLOOKUP($F$25,Tabisr,4)</f>
        <v>0.21360000000000001</v>
      </c>
      <c r="L26" s="50">
        <f>(F26-5081.01)*21.36%-155.67</f>
        <v>478.10042399999986</v>
      </c>
      <c r="M26" s="50">
        <v>538.20000000000005</v>
      </c>
      <c r="N26" s="53">
        <v>1018.5</v>
      </c>
      <c r="O26" s="50">
        <f>VLOOKUP($F$25,Tabsub,3)</f>
        <v>0</v>
      </c>
      <c r="P26" s="84"/>
      <c r="Q26" s="88"/>
      <c r="R26" s="84"/>
      <c r="S26" s="84"/>
      <c r="T26" s="51">
        <f t="shared" si="17"/>
        <v>7029.5999999999995</v>
      </c>
      <c r="U26" s="51">
        <f t="shared" si="18"/>
        <v>7029.5999999999995</v>
      </c>
      <c r="V26" s="41"/>
    </row>
    <row r="27" spans="1:23" s="90" customFormat="1" ht="85.5" customHeight="1" x14ac:dyDescent="0.25">
      <c r="A27" s="11">
        <v>16</v>
      </c>
      <c r="B27" s="47" t="s">
        <v>219</v>
      </c>
      <c r="C27" s="74" t="s">
        <v>68</v>
      </c>
      <c r="D27" s="109">
        <v>15</v>
      </c>
      <c r="E27" s="50">
        <v>263.56</v>
      </c>
      <c r="F27" s="50">
        <f t="shared" si="14"/>
        <v>3953.4</v>
      </c>
      <c r="G27" s="84"/>
      <c r="H27" s="84"/>
      <c r="I27" s="50">
        <f>VLOOKUP($F$27,Tabisr,1)</f>
        <v>2422.81</v>
      </c>
      <c r="J27" s="51">
        <f t="shared" si="15"/>
        <v>1530.5900000000001</v>
      </c>
      <c r="K27" s="52">
        <f>VLOOKUP($F$27,Tabisr,4)</f>
        <v>0.10879999999999999</v>
      </c>
      <c r="L27" s="50">
        <f>(F27-3651.01)*16%</f>
        <v>48.382399999999983</v>
      </c>
      <c r="M27" s="50">
        <v>293.25</v>
      </c>
      <c r="N27" s="53">
        <f>L27+M27</f>
        <v>341.63239999999996</v>
      </c>
      <c r="O27" s="50">
        <v>0</v>
      </c>
      <c r="P27" s="84"/>
      <c r="Q27" s="88"/>
      <c r="R27" s="84"/>
      <c r="S27" s="84"/>
      <c r="T27" s="51">
        <f t="shared" si="17"/>
        <v>3611.7676000000001</v>
      </c>
      <c r="U27" s="51">
        <f t="shared" si="18"/>
        <v>3611.7676000000001</v>
      </c>
      <c r="V27" s="41"/>
    </row>
    <row r="28" spans="1:23" s="90" customFormat="1" ht="85.5" customHeight="1" x14ac:dyDescent="0.25">
      <c r="A28" s="11">
        <v>292</v>
      </c>
      <c r="B28" s="47" t="s">
        <v>460</v>
      </c>
      <c r="C28" s="47" t="s">
        <v>459</v>
      </c>
      <c r="D28" s="109">
        <v>15</v>
      </c>
      <c r="E28" s="50">
        <v>661.33</v>
      </c>
      <c r="F28" s="50">
        <f>D28*E28</f>
        <v>9919.9500000000007</v>
      </c>
      <c r="G28" s="50"/>
      <c r="H28" s="111"/>
      <c r="I28" s="50">
        <v>5081</v>
      </c>
      <c r="J28" s="51">
        <f t="shared" ref="J28" si="19">+F28-I28</f>
        <v>4838.9500000000007</v>
      </c>
      <c r="K28" s="52">
        <v>0.21360000000000001</v>
      </c>
      <c r="L28" s="50">
        <f>(F28-5081.01)*21.36%</f>
        <v>1033.5975840000001</v>
      </c>
      <c r="M28" s="50">
        <v>538.20000000000005</v>
      </c>
      <c r="N28" s="112">
        <f>L28+M28</f>
        <v>1571.7975840000001</v>
      </c>
      <c r="O28" s="50"/>
      <c r="P28" s="50"/>
      <c r="Q28" s="54"/>
      <c r="R28" s="50"/>
      <c r="S28" s="50"/>
      <c r="T28" s="51">
        <f>F28+G28+H28-N28+O28-Q28-P28-R28-S28</f>
        <v>8348.1524160000008</v>
      </c>
      <c r="U28" s="51">
        <f t="shared" si="18"/>
        <v>8348.1524160000008</v>
      </c>
      <c r="V28" s="41"/>
    </row>
    <row r="29" spans="1:23" s="90" customFormat="1" ht="85.5" customHeight="1" x14ac:dyDescent="0.25">
      <c r="A29" s="11">
        <v>46</v>
      </c>
      <c r="B29" s="47" t="s">
        <v>379</v>
      </c>
      <c r="C29" s="47" t="s">
        <v>308</v>
      </c>
      <c r="D29" s="109">
        <v>15</v>
      </c>
      <c r="E29" s="50">
        <v>661.33</v>
      </c>
      <c r="F29" s="50">
        <f>D29*E29</f>
        <v>9919.9500000000007</v>
      </c>
      <c r="G29" s="50"/>
      <c r="H29" s="111"/>
      <c r="I29" s="50">
        <v>5081</v>
      </c>
      <c r="J29" s="51">
        <f t="shared" si="15"/>
        <v>4838.9500000000007</v>
      </c>
      <c r="K29" s="52">
        <v>0.21360000000000001</v>
      </c>
      <c r="L29" s="50">
        <f>(F29-5081.01)*21.36%</f>
        <v>1033.5975840000001</v>
      </c>
      <c r="M29" s="50">
        <v>538.20000000000005</v>
      </c>
      <c r="N29" s="112">
        <f>L29+M29</f>
        <v>1571.7975840000001</v>
      </c>
      <c r="O29" s="50"/>
      <c r="P29" s="50"/>
      <c r="Q29" s="54"/>
      <c r="R29" s="50"/>
      <c r="S29" s="50"/>
      <c r="T29" s="51">
        <f t="shared" si="17"/>
        <v>8348.1524160000008</v>
      </c>
      <c r="U29" s="51">
        <f t="shared" si="18"/>
        <v>8348.1524160000008</v>
      </c>
      <c r="V29" s="41"/>
    </row>
    <row r="30" spans="1:23" s="90" customFormat="1" ht="15.75" x14ac:dyDescent="0.25">
      <c r="A30" s="10"/>
      <c r="B30" s="113"/>
      <c r="C30" s="114"/>
      <c r="D30" s="115"/>
      <c r="E30" s="116"/>
      <c r="F30" s="117">
        <f t="shared" ref="F30:S30" si="20">SUM(F23:F29)</f>
        <v>76623.599999999991</v>
      </c>
      <c r="G30" s="117">
        <f>SUM(G23:G29)</f>
        <v>0</v>
      </c>
      <c r="H30" s="117">
        <f t="shared" si="20"/>
        <v>0</v>
      </c>
      <c r="I30" s="117">
        <f t="shared" si="20"/>
        <v>48355.39</v>
      </c>
      <c r="J30" s="117">
        <f t="shared" si="20"/>
        <v>28268.21</v>
      </c>
      <c r="K30" s="117">
        <f t="shared" si="20"/>
        <v>1.4768000000000001</v>
      </c>
      <c r="L30" s="117">
        <f t="shared" si="20"/>
        <v>7305.9180000000006</v>
      </c>
      <c r="M30" s="117">
        <f t="shared" si="20"/>
        <v>6518.5499999999993</v>
      </c>
      <c r="N30" s="118">
        <f t="shared" si="20"/>
        <v>13322.967575999999</v>
      </c>
      <c r="O30" s="117">
        <f t="shared" si="20"/>
        <v>0</v>
      </c>
      <c r="P30" s="117">
        <f t="shared" si="20"/>
        <v>0</v>
      </c>
      <c r="Q30" s="117">
        <f>SUM(Q23:Q29)</f>
        <v>0</v>
      </c>
      <c r="R30" s="117">
        <f t="shared" si="20"/>
        <v>0</v>
      </c>
      <c r="S30" s="117">
        <f t="shared" si="20"/>
        <v>0</v>
      </c>
      <c r="T30" s="117">
        <f>SUM(T23:T29)</f>
        <v>63300.632423999996</v>
      </c>
      <c r="U30" s="117">
        <f>SUM(U23:U29)</f>
        <v>63300.632423999996</v>
      </c>
    </row>
    <row r="31" spans="1:23" s="90" customFormat="1" ht="15.75" x14ac:dyDescent="0.25">
      <c r="A31" s="10"/>
      <c r="B31" s="113"/>
      <c r="C31" s="114"/>
      <c r="D31" s="115"/>
      <c r="E31" s="116"/>
      <c r="F31" s="117"/>
      <c r="G31" s="117"/>
      <c r="H31" s="117"/>
      <c r="I31" s="117"/>
      <c r="J31" s="117"/>
      <c r="K31" s="117"/>
      <c r="L31" s="117"/>
      <c r="M31" s="117"/>
      <c r="N31" s="118"/>
      <c r="O31" s="117"/>
      <c r="P31" s="117"/>
      <c r="Q31" s="117"/>
      <c r="R31" s="117"/>
      <c r="S31" s="117"/>
      <c r="T31" s="117"/>
      <c r="U31" s="117"/>
    </row>
    <row r="32" spans="1:23" s="90" customFormat="1" ht="15.75" x14ac:dyDescent="0.25">
      <c r="A32" s="184" t="s">
        <v>193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</row>
    <row r="33" spans="1:22" s="90" customFormat="1" ht="47.25" x14ac:dyDescent="0.25">
      <c r="A33" s="43" t="s">
        <v>55</v>
      </c>
      <c r="B33" s="43" t="s">
        <v>13</v>
      </c>
      <c r="C33" s="43" t="s">
        <v>66</v>
      </c>
      <c r="D33" s="43" t="s">
        <v>21</v>
      </c>
      <c r="E33" s="43" t="s">
        <v>15</v>
      </c>
      <c r="F33" s="43" t="s">
        <v>14</v>
      </c>
      <c r="G33" s="43" t="s">
        <v>52</v>
      </c>
      <c r="H33" s="43" t="s">
        <v>58</v>
      </c>
      <c r="I33" s="44" t="s">
        <v>157</v>
      </c>
      <c r="J33" s="44" t="s">
        <v>158</v>
      </c>
      <c r="K33" s="44" t="s">
        <v>159</v>
      </c>
      <c r="L33" s="44" t="s">
        <v>160</v>
      </c>
      <c r="M33" s="43" t="s">
        <v>161</v>
      </c>
      <c r="N33" s="45" t="s">
        <v>53</v>
      </c>
      <c r="O33" s="43" t="s">
        <v>54</v>
      </c>
      <c r="P33" s="43" t="s">
        <v>16</v>
      </c>
      <c r="Q33" s="43" t="s">
        <v>238</v>
      </c>
      <c r="R33" s="43" t="s">
        <v>57</v>
      </c>
      <c r="S33" s="43" t="s">
        <v>64</v>
      </c>
      <c r="T33" s="43" t="s">
        <v>62</v>
      </c>
      <c r="U33" s="43" t="s">
        <v>63</v>
      </c>
      <c r="V33" s="42" t="s">
        <v>464</v>
      </c>
    </row>
    <row r="34" spans="1:22" s="90" customFormat="1" ht="86.1" customHeight="1" x14ac:dyDescent="0.25">
      <c r="A34" s="11">
        <v>18</v>
      </c>
      <c r="B34" s="47" t="s">
        <v>97</v>
      </c>
      <c r="C34" s="47" t="s">
        <v>105</v>
      </c>
      <c r="D34" s="11">
        <v>15</v>
      </c>
      <c r="E34" s="11">
        <v>943.95</v>
      </c>
      <c r="F34" s="112">
        <f>E34*D34</f>
        <v>14159.25</v>
      </c>
      <c r="G34" s="11"/>
      <c r="H34" s="11"/>
      <c r="I34" s="11">
        <v>5081.01</v>
      </c>
      <c r="J34" s="119">
        <f>F34-I34</f>
        <v>9078.24</v>
      </c>
      <c r="K34" s="52">
        <v>0.21360000000000001</v>
      </c>
      <c r="L34" s="50">
        <f>(F34-10248.01)*23.52%</f>
        <v>919.92364799999996</v>
      </c>
      <c r="M34" s="50">
        <v>1641.75</v>
      </c>
      <c r="N34" s="53">
        <f>M34+L34</f>
        <v>2561.673648</v>
      </c>
      <c r="O34" s="11"/>
      <c r="P34" s="11"/>
      <c r="Q34" s="120"/>
      <c r="R34" s="11"/>
      <c r="S34" s="11"/>
      <c r="T34" s="51">
        <f t="shared" ref="T34:T40" si="21">F34+G34+H34-N34+O34-P34-Q34-R34-S34</f>
        <v>11597.576352</v>
      </c>
      <c r="U34" s="51">
        <f t="shared" ref="U34:U40" si="22">T34-G34</f>
        <v>11597.576352</v>
      </c>
      <c r="V34" s="41"/>
    </row>
    <row r="35" spans="1:22" s="90" customFormat="1" ht="86.1" customHeight="1" x14ac:dyDescent="0.25">
      <c r="A35" s="11">
        <v>10</v>
      </c>
      <c r="B35" s="92" t="s">
        <v>100</v>
      </c>
      <c r="C35" s="92" t="s">
        <v>353</v>
      </c>
      <c r="D35" s="11">
        <v>15</v>
      </c>
      <c r="E35" s="50">
        <v>661.33</v>
      </c>
      <c r="F35" s="50">
        <f>D35*E35</f>
        <v>9919.9500000000007</v>
      </c>
      <c r="G35" s="50"/>
      <c r="H35" s="111"/>
      <c r="I35" s="50">
        <v>5081</v>
      </c>
      <c r="J35" s="51">
        <f t="shared" ref="J35" si="23">+F35-I35</f>
        <v>4838.9500000000007</v>
      </c>
      <c r="K35" s="52">
        <v>0.21360000000000001</v>
      </c>
      <c r="L35" s="50">
        <f>(F35-5081.01)*21.36%</f>
        <v>1033.5975840000001</v>
      </c>
      <c r="M35" s="50">
        <v>538.20000000000005</v>
      </c>
      <c r="N35" s="112">
        <f>L35+M35</f>
        <v>1571.7975840000001</v>
      </c>
      <c r="O35" s="50"/>
      <c r="P35" s="50"/>
      <c r="Q35" s="54"/>
      <c r="R35" s="50"/>
      <c r="S35" s="50"/>
      <c r="T35" s="51">
        <f>F35+G35+H35-N35+O35-P35-R35-S35</f>
        <v>8348.1524160000008</v>
      </c>
      <c r="U35" s="51">
        <f t="shared" si="22"/>
        <v>8348.1524160000008</v>
      </c>
      <c r="V35" s="41"/>
    </row>
    <row r="36" spans="1:22" s="90" customFormat="1" ht="86.1" customHeight="1" x14ac:dyDescent="0.25">
      <c r="A36" s="95">
        <v>19</v>
      </c>
      <c r="B36" s="121" t="s">
        <v>322</v>
      </c>
      <c r="C36" s="93" t="s">
        <v>80</v>
      </c>
      <c r="D36" s="11">
        <v>15</v>
      </c>
      <c r="E36" s="50">
        <v>312.25</v>
      </c>
      <c r="F36" s="53">
        <f t="shared" ref="F36:F40" si="24">D36*E36</f>
        <v>4683.75</v>
      </c>
      <c r="G36" s="84"/>
      <c r="H36" s="84"/>
      <c r="I36" s="50">
        <f>VLOOKUP($F$49,Tabisr,1)</f>
        <v>2422.81</v>
      </c>
      <c r="J36" s="51">
        <f>+F36-I36</f>
        <v>2260.94</v>
      </c>
      <c r="K36" s="52">
        <f>VLOOKUP($F$49,Tabisr,4)</f>
        <v>0.10879999999999999</v>
      </c>
      <c r="L36" s="50">
        <f>(F36-3651.01)*16%</f>
        <v>165.23839999999996</v>
      </c>
      <c r="M36" s="50">
        <v>293.25</v>
      </c>
      <c r="N36" s="53">
        <v>466.85</v>
      </c>
      <c r="O36" s="50"/>
      <c r="P36" s="84"/>
      <c r="Q36" s="88"/>
      <c r="R36" s="84"/>
      <c r="S36" s="84"/>
      <c r="T36" s="51">
        <f t="shared" si="21"/>
        <v>4216.8999999999996</v>
      </c>
      <c r="U36" s="51">
        <f t="shared" si="22"/>
        <v>4216.8999999999996</v>
      </c>
      <c r="V36" s="41"/>
    </row>
    <row r="37" spans="1:22" s="90" customFormat="1" ht="86.1" customHeight="1" x14ac:dyDescent="0.25">
      <c r="A37" s="11">
        <v>20</v>
      </c>
      <c r="B37" s="47" t="s">
        <v>266</v>
      </c>
      <c r="C37" s="74" t="s">
        <v>306</v>
      </c>
      <c r="D37" s="11">
        <v>15</v>
      </c>
      <c r="E37" s="50">
        <v>312.25</v>
      </c>
      <c r="F37" s="53">
        <f t="shared" si="24"/>
        <v>4683.75</v>
      </c>
      <c r="G37" s="84"/>
      <c r="H37" s="84"/>
      <c r="I37" s="50">
        <f>VLOOKUP($F$49,Tabisr,1)</f>
        <v>2422.81</v>
      </c>
      <c r="J37" s="51">
        <f>+F37-I37</f>
        <v>2260.94</v>
      </c>
      <c r="K37" s="52">
        <f>VLOOKUP($F$49,Tabisr,4)</f>
        <v>0.10879999999999999</v>
      </c>
      <c r="L37" s="50">
        <f>(F37-3651.01)*16%</f>
        <v>165.23839999999996</v>
      </c>
      <c r="M37" s="50">
        <v>293.25</v>
      </c>
      <c r="N37" s="53">
        <v>466.85</v>
      </c>
      <c r="O37" s="50"/>
      <c r="P37" s="84"/>
      <c r="Q37" s="88"/>
      <c r="R37" s="84"/>
      <c r="S37" s="84"/>
      <c r="T37" s="51">
        <f t="shared" si="21"/>
        <v>4216.8999999999996</v>
      </c>
      <c r="U37" s="51">
        <f t="shared" si="22"/>
        <v>4216.8999999999996</v>
      </c>
      <c r="V37" s="41"/>
    </row>
    <row r="38" spans="1:22" s="90" customFormat="1" ht="86.1" customHeight="1" x14ac:dyDescent="0.25">
      <c r="A38" s="11">
        <v>21</v>
      </c>
      <c r="B38" s="47" t="s">
        <v>340</v>
      </c>
      <c r="C38" s="47" t="s">
        <v>305</v>
      </c>
      <c r="D38" s="11">
        <v>15</v>
      </c>
      <c r="E38" s="50">
        <v>263.55</v>
      </c>
      <c r="F38" s="53">
        <f t="shared" si="24"/>
        <v>3953.25</v>
      </c>
      <c r="G38" s="84"/>
      <c r="H38" s="84"/>
      <c r="I38" s="50">
        <f>VLOOKUP($F$49,Tabisr,1)</f>
        <v>2422.81</v>
      </c>
      <c r="J38" s="51">
        <f>+F38-I38</f>
        <v>1530.44</v>
      </c>
      <c r="K38" s="52">
        <f>VLOOKUP($F$49,Tabisr,4)</f>
        <v>0.10879999999999999</v>
      </c>
      <c r="L38" s="50">
        <f>(F38-3651.01)*16%</f>
        <v>48.358399999999968</v>
      </c>
      <c r="M38" s="50">
        <v>293.25</v>
      </c>
      <c r="N38" s="53">
        <f>M38+L38</f>
        <v>341.60839999999996</v>
      </c>
      <c r="O38" s="50"/>
      <c r="P38" s="84"/>
      <c r="Q38" s="88"/>
      <c r="R38" s="84"/>
      <c r="S38" s="84"/>
      <c r="T38" s="51">
        <f t="shared" si="21"/>
        <v>3611.6415999999999</v>
      </c>
      <c r="U38" s="51">
        <f t="shared" si="22"/>
        <v>3611.6415999999999</v>
      </c>
      <c r="V38" s="41"/>
    </row>
    <row r="39" spans="1:22" s="90" customFormat="1" ht="31.5" x14ac:dyDescent="0.25">
      <c r="A39" s="99">
        <v>22</v>
      </c>
      <c r="B39" s="63" t="s">
        <v>417</v>
      </c>
      <c r="C39" s="89" t="s">
        <v>68</v>
      </c>
      <c r="D39" s="99"/>
      <c r="E39" s="66"/>
      <c r="F39" s="66"/>
      <c r="G39" s="66"/>
      <c r="H39" s="66"/>
      <c r="I39" s="66"/>
      <c r="J39" s="67"/>
      <c r="K39" s="68"/>
      <c r="L39" s="66"/>
      <c r="M39" s="66"/>
      <c r="N39" s="73"/>
      <c r="O39" s="66"/>
      <c r="P39" s="66"/>
      <c r="Q39" s="70"/>
      <c r="R39" s="66"/>
      <c r="S39" s="66"/>
      <c r="T39" s="67"/>
      <c r="U39" s="67"/>
      <c r="V39" s="41"/>
    </row>
    <row r="40" spans="1:22" s="90" customFormat="1" ht="86.1" customHeight="1" x14ac:dyDescent="0.25">
      <c r="A40" s="11">
        <v>23</v>
      </c>
      <c r="B40" s="47" t="s">
        <v>119</v>
      </c>
      <c r="C40" s="74" t="s">
        <v>272</v>
      </c>
      <c r="D40" s="11">
        <v>15</v>
      </c>
      <c r="E40" s="50">
        <v>312.25</v>
      </c>
      <c r="F40" s="53">
        <f t="shared" si="24"/>
        <v>4683.75</v>
      </c>
      <c r="G40" s="84"/>
      <c r="H40" s="84"/>
      <c r="I40" s="50">
        <f>VLOOKUP($F$49,Tabisr,1)</f>
        <v>2422.81</v>
      </c>
      <c r="J40" s="51">
        <f>+F40-I40</f>
        <v>2260.94</v>
      </c>
      <c r="K40" s="52">
        <f>VLOOKUP($F$49,Tabisr,4)</f>
        <v>0.10879999999999999</v>
      </c>
      <c r="L40" s="50">
        <f>(F40-3651.01)*16%</f>
        <v>165.23839999999996</v>
      </c>
      <c r="M40" s="50">
        <v>293.25</v>
      </c>
      <c r="N40" s="53">
        <v>466.85</v>
      </c>
      <c r="O40" s="50"/>
      <c r="P40" s="84"/>
      <c r="Q40" s="88"/>
      <c r="R40" s="84"/>
      <c r="S40" s="84"/>
      <c r="T40" s="51">
        <f t="shared" si="21"/>
        <v>4216.8999999999996</v>
      </c>
      <c r="U40" s="51">
        <f t="shared" si="22"/>
        <v>4216.8999999999996</v>
      </c>
      <c r="V40" s="41"/>
    </row>
    <row r="41" spans="1:22" s="90" customFormat="1" ht="15.75" x14ac:dyDescent="0.25">
      <c r="A41" s="10"/>
      <c r="B41" s="113"/>
      <c r="C41" s="114"/>
      <c r="D41" s="115"/>
      <c r="E41" s="116"/>
      <c r="F41" s="118">
        <f>SUM(F34:F40)</f>
        <v>42083.7</v>
      </c>
      <c r="G41" s="117">
        <f>SUM(G34:G40)</f>
        <v>0</v>
      </c>
      <c r="H41" s="117">
        <f t="shared" ref="H41:M41" si="25">SUM(H34:H40)</f>
        <v>0</v>
      </c>
      <c r="I41" s="117">
        <f t="shared" si="25"/>
        <v>19853.25</v>
      </c>
      <c r="J41" s="117">
        <f t="shared" si="25"/>
        <v>22230.449999999997</v>
      </c>
      <c r="K41" s="117">
        <f t="shared" si="25"/>
        <v>0.86240000000000006</v>
      </c>
      <c r="L41" s="117">
        <f t="shared" si="25"/>
        <v>2497.5948320000007</v>
      </c>
      <c r="M41" s="117">
        <f t="shared" si="25"/>
        <v>3352.95</v>
      </c>
      <c r="N41" s="118">
        <f>SUM(N34:N40)</f>
        <v>5875.629632000001</v>
      </c>
      <c r="O41" s="117">
        <f t="shared" ref="O41:R41" si="26">SUM(O34:O40)</f>
        <v>0</v>
      </c>
      <c r="P41" s="117">
        <f>SUM(P34:P40)</f>
        <v>0</v>
      </c>
      <c r="Q41" s="117">
        <f>SUM(Q34:Q40)</f>
        <v>0</v>
      </c>
      <c r="R41" s="117">
        <f t="shared" si="26"/>
        <v>0</v>
      </c>
      <c r="S41" s="117">
        <f>SUM(S34:S40)</f>
        <v>0</v>
      </c>
      <c r="T41" s="117">
        <f>SUM(T34:T40)</f>
        <v>36208.070368000001</v>
      </c>
      <c r="U41" s="117">
        <f>SUM(U34:U40)</f>
        <v>36208.070368000001</v>
      </c>
    </row>
    <row r="42" spans="1:22" s="90" customFormat="1" ht="292.14999999999998" customHeight="1" x14ac:dyDescent="0.25">
      <c r="A42" s="10"/>
      <c r="B42" s="113"/>
      <c r="C42" s="114"/>
      <c r="D42" s="115"/>
      <c r="E42" s="116"/>
      <c r="F42" s="117"/>
      <c r="G42" s="117"/>
      <c r="H42" s="117"/>
      <c r="I42" s="117"/>
      <c r="J42" s="117"/>
      <c r="K42" s="117"/>
      <c r="L42" s="117"/>
      <c r="M42" s="117"/>
      <c r="N42" s="118"/>
      <c r="O42" s="117"/>
      <c r="P42" s="117"/>
      <c r="Q42" s="117"/>
      <c r="R42" s="117"/>
      <c r="S42" s="117"/>
      <c r="T42" s="117"/>
      <c r="U42" s="117"/>
    </row>
    <row r="43" spans="1:22" s="90" customFormat="1" ht="15.75" x14ac:dyDescent="0.25">
      <c r="A43" s="184" t="s">
        <v>194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</row>
    <row r="44" spans="1:22" s="90" customFormat="1" ht="47.25" x14ac:dyDescent="0.25">
      <c r="A44" s="43" t="s">
        <v>55</v>
      </c>
      <c r="B44" s="43" t="s">
        <v>13</v>
      </c>
      <c r="C44" s="43" t="s">
        <v>66</v>
      </c>
      <c r="D44" s="43" t="s">
        <v>21</v>
      </c>
      <c r="E44" s="43" t="s">
        <v>15</v>
      </c>
      <c r="F44" s="43" t="s">
        <v>14</v>
      </c>
      <c r="G44" s="43" t="s">
        <v>52</v>
      </c>
      <c r="H44" s="43" t="s">
        <v>58</v>
      </c>
      <c r="I44" s="44" t="s">
        <v>157</v>
      </c>
      <c r="J44" s="44" t="s">
        <v>158</v>
      </c>
      <c r="K44" s="44" t="s">
        <v>159</v>
      </c>
      <c r="L44" s="44" t="s">
        <v>160</v>
      </c>
      <c r="M44" s="43" t="s">
        <v>161</v>
      </c>
      <c r="N44" s="45" t="s">
        <v>53</v>
      </c>
      <c r="O44" s="43" t="s">
        <v>54</v>
      </c>
      <c r="P44" s="43" t="s">
        <v>16</v>
      </c>
      <c r="Q44" s="43" t="s">
        <v>238</v>
      </c>
      <c r="R44" s="43" t="s">
        <v>57</v>
      </c>
      <c r="S44" s="43" t="s">
        <v>64</v>
      </c>
      <c r="T44" s="43" t="s">
        <v>62</v>
      </c>
      <c r="U44" s="43" t="s">
        <v>63</v>
      </c>
      <c r="V44" s="42" t="s">
        <v>464</v>
      </c>
    </row>
    <row r="45" spans="1:22" s="90" customFormat="1" ht="86.1" customHeight="1" x14ac:dyDescent="0.25">
      <c r="A45" s="11">
        <v>21</v>
      </c>
      <c r="B45" s="47" t="s">
        <v>344</v>
      </c>
      <c r="C45" s="74" t="s">
        <v>72</v>
      </c>
      <c r="D45" s="109">
        <v>15</v>
      </c>
      <c r="E45" s="50">
        <v>943.95</v>
      </c>
      <c r="F45" s="50">
        <f>D45*E45</f>
        <v>14159.25</v>
      </c>
      <c r="G45" s="50"/>
      <c r="H45" s="111"/>
      <c r="I45" s="50">
        <v>5081.01</v>
      </c>
      <c r="J45" s="51">
        <f>F45-I45</f>
        <v>9078.24</v>
      </c>
      <c r="K45" s="52">
        <v>0.21360000000000001</v>
      </c>
      <c r="L45" s="50">
        <f>(F45-10248.01)*23.52%</f>
        <v>919.92364799999996</v>
      </c>
      <c r="M45" s="50">
        <v>1641.75</v>
      </c>
      <c r="N45" s="53">
        <f>M45+L45</f>
        <v>2561.673648</v>
      </c>
      <c r="O45" s="50">
        <f>VLOOKUP($F$171,Tabsub,3)</f>
        <v>0</v>
      </c>
      <c r="P45" s="11"/>
      <c r="Q45" s="120"/>
      <c r="R45" s="50"/>
      <c r="S45" s="50"/>
      <c r="T45" s="51">
        <f>F45+G45+H45-N45+O45-P45-Q45-R45-S45</f>
        <v>11597.576352</v>
      </c>
      <c r="U45" s="51">
        <f>T45-G45</f>
        <v>11597.576352</v>
      </c>
      <c r="V45" s="41"/>
    </row>
    <row r="46" spans="1:22" s="90" customFormat="1" ht="86.1" customHeight="1" x14ac:dyDescent="0.25">
      <c r="A46" s="11">
        <v>25</v>
      </c>
      <c r="B46" s="92" t="s">
        <v>428</v>
      </c>
      <c r="C46" s="74" t="s">
        <v>252</v>
      </c>
      <c r="D46" s="109">
        <v>15</v>
      </c>
      <c r="E46" s="50">
        <v>661.33</v>
      </c>
      <c r="F46" s="50">
        <f>D46*E46</f>
        <v>9919.9500000000007</v>
      </c>
      <c r="G46" s="50"/>
      <c r="H46" s="111"/>
      <c r="I46" s="50">
        <v>5081</v>
      </c>
      <c r="J46" s="51">
        <f>+F46-I46</f>
        <v>4838.9500000000007</v>
      </c>
      <c r="K46" s="52">
        <v>0.21360000000000001</v>
      </c>
      <c r="L46" s="50">
        <f>(F46-5081.01)*21.36%</f>
        <v>1033.5975840000001</v>
      </c>
      <c r="M46" s="50">
        <v>538.20000000000005</v>
      </c>
      <c r="N46" s="122">
        <f>L46+M46</f>
        <v>1571.7975840000001</v>
      </c>
      <c r="O46" s="50"/>
      <c r="P46" s="50"/>
      <c r="Q46" s="54"/>
      <c r="R46" s="50"/>
      <c r="S46" s="50"/>
      <c r="T46" s="51">
        <f>F46+G46+H46-N46+O46-P46-R46-S46</f>
        <v>8348.1524160000008</v>
      </c>
      <c r="U46" s="51">
        <f>T46-G46</f>
        <v>8348.1524160000008</v>
      </c>
      <c r="V46" s="55"/>
    </row>
    <row r="47" spans="1:22" s="90" customFormat="1" ht="86.1" customHeight="1" x14ac:dyDescent="0.25">
      <c r="A47" s="11">
        <v>26</v>
      </c>
      <c r="B47" s="92" t="s">
        <v>114</v>
      </c>
      <c r="C47" s="92" t="s">
        <v>443</v>
      </c>
      <c r="D47" s="109">
        <v>15</v>
      </c>
      <c r="E47" s="50">
        <v>661.33</v>
      </c>
      <c r="F47" s="50">
        <f>D47*E47</f>
        <v>9919.9500000000007</v>
      </c>
      <c r="G47" s="50"/>
      <c r="H47" s="111"/>
      <c r="I47" s="50">
        <v>5081</v>
      </c>
      <c r="J47" s="51">
        <f>+F47-I47</f>
        <v>4838.9500000000007</v>
      </c>
      <c r="K47" s="52">
        <v>0.21360000000000001</v>
      </c>
      <c r="L47" s="50">
        <f>(F47-5081.01)*21.36%</f>
        <v>1033.5975840000001</v>
      </c>
      <c r="M47" s="50">
        <v>538.20000000000005</v>
      </c>
      <c r="N47" s="122">
        <f>L47+M47</f>
        <v>1571.7975840000001</v>
      </c>
      <c r="O47" s="50"/>
      <c r="P47" s="50"/>
      <c r="Q47" s="54"/>
      <c r="R47" s="50"/>
      <c r="S47" s="50"/>
      <c r="T47" s="51">
        <f>F47+G47+H47-N47+O47-P47-R47-S47</f>
        <v>8348.1524160000008</v>
      </c>
      <c r="U47" s="51">
        <f>T47-G47</f>
        <v>8348.1524160000008</v>
      </c>
      <c r="V47" s="41"/>
    </row>
    <row r="48" spans="1:22" s="90" customFormat="1" ht="86.1" customHeight="1" x14ac:dyDescent="0.25">
      <c r="A48" s="11">
        <v>304</v>
      </c>
      <c r="B48" s="47" t="s">
        <v>330</v>
      </c>
      <c r="C48" s="92" t="s">
        <v>354</v>
      </c>
      <c r="D48" s="109">
        <v>15</v>
      </c>
      <c r="E48" s="50">
        <v>414.83</v>
      </c>
      <c r="F48" s="50">
        <f t="shared" ref="F48" si="27">D48*E48</f>
        <v>6222.45</v>
      </c>
      <c r="G48" s="50"/>
      <c r="H48" s="123"/>
      <c r="I48" s="50">
        <f>VLOOKUP($F$72,Tabisr,1)</f>
        <v>5925.91</v>
      </c>
      <c r="J48" s="51">
        <f>+F48-I48</f>
        <v>296.53999999999996</v>
      </c>
      <c r="K48" s="52">
        <f>VLOOKUP($F$72,Tabisr,4)</f>
        <v>0.21360000000000001</v>
      </c>
      <c r="L48" s="50">
        <f>(F48-4244.01)*17.92%</f>
        <v>354.53644800000001</v>
      </c>
      <c r="M48" s="50">
        <v>389.05</v>
      </c>
      <c r="N48" s="53">
        <v>690.94</v>
      </c>
      <c r="O48" s="50">
        <f>VLOOKUP($F$72,Tabsub,3)</f>
        <v>0</v>
      </c>
      <c r="P48" s="50"/>
      <c r="Q48" s="54"/>
      <c r="R48" s="50"/>
      <c r="S48" s="50"/>
      <c r="T48" s="51">
        <f t="shared" ref="T48" si="28">F48+G48+H48-N48+O48-P48-Q48-R48-S48</f>
        <v>5531.51</v>
      </c>
      <c r="U48" s="51">
        <f t="shared" ref="U48" si="29">T48-G48</f>
        <v>5531.51</v>
      </c>
      <c r="V48" s="41"/>
    </row>
    <row r="49" spans="1:22" s="90" customFormat="1" ht="86.1" customHeight="1" x14ac:dyDescent="0.25">
      <c r="A49" s="11">
        <v>28</v>
      </c>
      <c r="B49" s="47" t="s">
        <v>220</v>
      </c>
      <c r="C49" s="74" t="s">
        <v>68</v>
      </c>
      <c r="D49" s="109">
        <v>15</v>
      </c>
      <c r="E49" s="50">
        <v>263.56</v>
      </c>
      <c r="F49" s="50">
        <f>D49*E49</f>
        <v>3953.4</v>
      </c>
      <c r="G49" s="84"/>
      <c r="H49" s="84"/>
      <c r="I49" s="50">
        <v>3651.01</v>
      </c>
      <c r="J49" s="51">
        <f>+F49-I49</f>
        <v>302.38999999999987</v>
      </c>
      <c r="K49" s="52">
        <v>0.16</v>
      </c>
      <c r="L49" s="50">
        <f>(F49-3651.01)*16%</f>
        <v>48.382399999999983</v>
      </c>
      <c r="M49" s="50">
        <v>293.25</v>
      </c>
      <c r="N49" s="53">
        <f>M49+L49</f>
        <v>341.63239999999996</v>
      </c>
      <c r="O49" s="50"/>
      <c r="P49" s="50"/>
      <c r="Q49" s="54"/>
      <c r="R49" s="50"/>
      <c r="S49" s="50"/>
      <c r="T49" s="51">
        <f>F49+G49+H49-N49+O49-P49-Q49-R49-S49</f>
        <v>3611.7676000000001</v>
      </c>
      <c r="U49" s="51">
        <f>T49-G49</f>
        <v>3611.7676000000001</v>
      </c>
      <c r="V49" s="41"/>
    </row>
    <row r="50" spans="1:22" s="90" customFormat="1" ht="15.75" x14ac:dyDescent="0.25">
      <c r="A50" s="10"/>
      <c r="B50" s="124"/>
      <c r="C50" s="125"/>
      <c r="D50" s="91"/>
      <c r="E50" s="91"/>
      <c r="F50" s="126">
        <f>SUM(F45:F49)</f>
        <v>44175</v>
      </c>
      <c r="G50" s="126">
        <f>SUM(G45:G49)</f>
        <v>0</v>
      </c>
      <c r="H50" s="126">
        <f>SUM(H45:H49)</f>
        <v>0</v>
      </c>
      <c r="I50" s="126">
        <f ca="1">SUM(I45:I82)</f>
        <v>19487.02</v>
      </c>
      <c r="J50" s="126">
        <f ca="1">SUM(J45:J82)</f>
        <v>14768.029999999999</v>
      </c>
      <c r="K50" s="126">
        <f ca="1">SUM(K45:K82)</f>
        <v>0.82000000000000006</v>
      </c>
      <c r="L50" s="126">
        <f ca="1">SUM(L45:L82)</f>
        <v>2245.7152160000001</v>
      </c>
      <c r="M50" s="126">
        <f ca="1">SUM(M45:M82)</f>
        <v>3011.3999999999996</v>
      </c>
      <c r="N50" s="127">
        <f>SUM(N45:N49)</f>
        <v>6737.8412160000007</v>
      </c>
      <c r="O50" s="126">
        <f t="shared" ref="O50:S50" si="30">SUM(O45:O49)</f>
        <v>0</v>
      </c>
      <c r="P50" s="126">
        <f t="shared" si="30"/>
        <v>0</v>
      </c>
      <c r="Q50" s="126">
        <f>SUM(Q45:Q49)</f>
        <v>0</v>
      </c>
      <c r="R50" s="126">
        <f t="shared" si="30"/>
        <v>0</v>
      </c>
      <c r="S50" s="126">
        <f t="shared" si="30"/>
        <v>0</v>
      </c>
      <c r="T50" s="126">
        <f>SUM(T45:T49)</f>
        <v>37437.158783999999</v>
      </c>
      <c r="U50" s="126">
        <f>SUM(U45:U49)</f>
        <v>37437.158783999999</v>
      </c>
    </row>
    <row r="51" spans="1:22" s="90" customFormat="1" ht="15.75" x14ac:dyDescent="0.25">
      <c r="A51" s="184" t="s">
        <v>195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</row>
    <row r="52" spans="1:22" s="90" customFormat="1" ht="47.25" x14ac:dyDescent="0.25">
      <c r="A52" s="43" t="s">
        <v>55</v>
      </c>
      <c r="B52" s="43" t="s">
        <v>13</v>
      </c>
      <c r="C52" s="43" t="s">
        <v>66</v>
      </c>
      <c r="D52" s="43" t="s">
        <v>21</v>
      </c>
      <c r="E52" s="43" t="s">
        <v>15</v>
      </c>
      <c r="F52" s="43" t="s">
        <v>14</v>
      </c>
      <c r="G52" s="43" t="s">
        <v>52</v>
      </c>
      <c r="H52" s="43" t="s">
        <v>58</v>
      </c>
      <c r="I52" s="44" t="s">
        <v>157</v>
      </c>
      <c r="J52" s="44" t="s">
        <v>158</v>
      </c>
      <c r="K52" s="44" t="s">
        <v>159</v>
      </c>
      <c r="L52" s="44" t="s">
        <v>160</v>
      </c>
      <c r="M52" s="43" t="s">
        <v>161</v>
      </c>
      <c r="N52" s="45" t="s">
        <v>53</v>
      </c>
      <c r="O52" s="43" t="s">
        <v>54</v>
      </c>
      <c r="P52" s="43" t="s">
        <v>16</v>
      </c>
      <c r="Q52" s="43" t="s">
        <v>238</v>
      </c>
      <c r="R52" s="43" t="s">
        <v>57</v>
      </c>
      <c r="S52" s="43" t="s">
        <v>64</v>
      </c>
      <c r="T52" s="43" t="s">
        <v>62</v>
      </c>
      <c r="U52" s="43" t="s">
        <v>63</v>
      </c>
      <c r="V52" s="42" t="s">
        <v>464</v>
      </c>
    </row>
    <row r="53" spans="1:22" s="90" customFormat="1" ht="85.5" customHeight="1" x14ac:dyDescent="0.25">
      <c r="A53" s="11">
        <v>29</v>
      </c>
      <c r="B53" s="47" t="s">
        <v>251</v>
      </c>
      <c r="C53" s="74" t="s">
        <v>122</v>
      </c>
      <c r="D53" s="109">
        <v>15</v>
      </c>
      <c r="E53" s="50">
        <v>745.53</v>
      </c>
      <c r="F53" s="50">
        <f>D53*E53</f>
        <v>11182.949999999999</v>
      </c>
      <c r="G53" s="84"/>
      <c r="H53" s="84"/>
      <c r="I53" s="50">
        <f>VLOOKUP($F$8,Tabisr,1)</f>
        <v>11951.86</v>
      </c>
      <c r="J53" s="51">
        <f>+F53-I53</f>
        <v>-768.91000000000167</v>
      </c>
      <c r="K53" s="52">
        <f>VLOOKUP($F$8,Tabisr,4)</f>
        <v>0.23519999999999999</v>
      </c>
      <c r="L53" s="50">
        <f>(F53-10248.01)*23.52%</f>
        <v>219.89788799999968</v>
      </c>
      <c r="M53" s="50">
        <v>1641.75</v>
      </c>
      <c r="N53" s="53">
        <f>M53+L53</f>
        <v>1861.6478879999997</v>
      </c>
      <c r="O53" s="50"/>
      <c r="P53" s="84"/>
      <c r="Q53" s="88"/>
      <c r="R53" s="84"/>
      <c r="S53" s="84"/>
      <c r="T53" s="51">
        <f>F53+G53+H53-N53+O53-P53-Q53-R53-S53</f>
        <v>9321.3021119999994</v>
      </c>
      <c r="U53" s="51">
        <f>T53-G53</f>
        <v>9321.3021119999994</v>
      </c>
      <c r="V53" s="41"/>
    </row>
    <row r="54" spans="1:22" s="90" customFormat="1" ht="85.5" customHeight="1" x14ac:dyDescent="0.25">
      <c r="A54" s="11">
        <v>250</v>
      </c>
      <c r="B54" s="47" t="s">
        <v>324</v>
      </c>
      <c r="C54" s="47" t="s">
        <v>80</v>
      </c>
      <c r="D54" s="109">
        <v>15</v>
      </c>
      <c r="E54" s="50">
        <v>312.26</v>
      </c>
      <c r="F54" s="50">
        <f t="shared" ref="F54" si="31">D54*E54</f>
        <v>4683.8999999999996</v>
      </c>
      <c r="G54" s="50"/>
      <c r="H54" s="11"/>
      <c r="I54" s="50">
        <f>VLOOKUP($F$72,Tabisr,1)</f>
        <v>5925.91</v>
      </c>
      <c r="J54" s="51">
        <f>+F54-I54</f>
        <v>-1242.0100000000002</v>
      </c>
      <c r="K54" s="52">
        <f>VLOOKUP($F$72,Tabisr,4)</f>
        <v>0.21360000000000001</v>
      </c>
      <c r="L54" s="50">
        <f>(F54-4244.01)*17.92%</f>
        <v>78.828287999999901</v>
      </c>
      <c r="M54" s="50">
        <v>388.05</v>
      </c>
      <c r="N54" s="53">
        <f>M54+L54</f>
        <v>466.87828799999988</v>
      </c>
      <c r="O54" s="50">
        <f>VLOOKUP($F$72,Tabsub,3)</f>
        <v>0</v>
      </c>
      <c r="P54" s="50"/>
      <c r="Q54" s="54"/>
      <c r="R54" s="50"/>
      <c r="S54" s="50"/>
      <c r="T54" s="51">
        <f>F54+G54+H54-N54+O54-P54-Q54-R54-S54</f>
        <v>4217.0217119999998</v>
      </c>
      <c r="U54" s="51">
        <f>T54-G54</f>
        <v>4217.0217119999998</v>
      </c>
      <c r="V54" s="41"/>
    </row>
    <row r="55" spans="1:22" s="90" customFormat="1" ht="85.5" customHeight="1" x14ac:dyDescent="0.25">
      <c r="A55" s="11">
        <v>302</v>
      </c>
      <c r="B55" s="47" t="s">
        <v>108</v>
      </c>
      <c r="C55" s="47" t="s">
        <v>68</v>
      </c>
      <c r="D55" s="109">
        <v>15</v>
      </c>
      <c r="E55" s="109">
        <v>263.56</v>
      </c>
      <c r="F55" s="50">
        <f>D55*E55</f>
        <v>3953.4</v>
      </c>
      <c r="G55" s="50"/>
      <c r="H55" s="50"/>
      <c r="I55" s="50">
        <f>VLOOKUP($F$55,Tabisr,1)</f>
        <v>2422.81</v>
      </c>
      <c r="J55" s="51">
        <f>+F55-I55</f>
        <v>1530.5900000000001</v>
      </c>
      <c r="K55" s="52">
        <f>VLOOKUP($F$55,Tabisr,4)</f>
        <v>0.10879999999999999</v>
      </c>
      <c r="L55" s="50">
        <f>(F55-3651.01)*16%</f>
        <v>48.382399999999983</v>
      </c>
      <c r="M55" s="50">
        <v>293.25</v>
      </c>
      <c r="N55" s="53">
        <f>M55+L55</f>
        <v>341.63239999999996</v>
      </c>
      <c r="O55" s="50">
        <f>VLOOKUP($F$55,Tabsub,3)</f>
        <v>0</v>
      </c>
      <c r="P55" s="50"/>
      <c r="Q55" s="54"/>
      <c r="R55" s="50"/>
      <c r="S55" s="50"/>
      <c r="T55" s="51">
        <f>F55+G55+H55-N55+O55-P55-Q55-R55-S55</f>
        <v>3611.7676000000001</v>
      </c>
      <c r="U55" s="51">
        <f>T55-G55</f>
        <v>3611.7676000000001</v>
      </c>
      <c r="V55" s="41"/>
    </row>
    <row r="56" spans="1:22" s="90" customFormat="1" ht="85.5" customHeight="1" x14ac:dyDescent="0.25">
      <c r="A56" s="11">
        <v>31</v>
      </c>
      <c r="B56" s="74" t="s">
        <v>416</v>
      </c>
      <c r="C56" s="47" t="s">
        <v>419</v>
      </c>
      <c r="D56" s="109">
        <v>15</v>
      </c>
      <c r="E56" s="50">
        <v>312.26</v>
      </c>
      <c r="F56" s="50">
        <f t="shared" ref="F56" si="32">D56*E56</f>
        <v>4683.8999999999996</v>
      </c>
      <c r="G56" s="50"/>
      <c r="H56" s="11"/>
      <c r="I56" s="50">
        <f>VLOOKUP($F$72,Tabisr,1)</f>
        <v>5925.91</v>
      </c>
      <c r="J56" s="51">
        <f>+F56-I56</f>
        <v>-1242.0100000000002</v>
      </c>
      <c r="K56" s="52">
        <f>VLOOKUP($F$72,Tabisr,4)</f>
        <v>0.21360000000000001</v>
      </c>
      <c r="L56" s="50">
        <f>(F56-4244.01)*17.92%</f>
        <v>78.828287999999901</v>
      </c>
      <c r="M56" s="50">
        <v>388.05</v>
      </c>
      <c r="N56" s="53">
        <f>M56+L56</f>
        <v>466.87828799999988</v>
      </c>
      <c r="O56" s="50">
        <f>VLOOKUP($F$72,Tabsub,3)</f>
        <v>0</v>
      </c>
      <c r="P56" s="50"/>
      <c r="Q56" s="54"/>
      <c r="R56" s="50"/>
      <c r="S56" s="50"/>
      <c r="T56" s="51">
        <f>F56+G56+H56-N56+O56-P56-Q56-R56-S56</f>
        <v>4217.0217119999998</v>
      </c>
      <c r="U56" s="51">
        <f>T56-G56</f>
        <v>4217.0217119999998</v>
      </c>
      <c r="V56" s="41"/>
    </row>
    <row r="57" spans="1:22" s="90" customFormat="1" ht="15.75" x14ac:dyDescent="0.25">
      <c r="A57" s="10"/>
      <c r="B57" s="113"/>
      <c r="C57" s="114"/>
      <c r="D57" s="115"/>
      <c r="E57" s="116"/>
      <c r="F57" s="117">
        <f>SUM(F53:F56)</f>
        <v>24504.15</v>
      </c>
      <c r="G57" s="117">
        <f>SUM(G53:G56)</f>
        <v>0</v>
      </c>
      <c r="H57" s="117">
        <f t="shared" ref="H57:S57" si="33">SUM(H53:H56)</f>
        <v>0</v>
      </c>
      <c r="I57" s="117">
        <f t="shared" si="33"/>
        <v>26226.49</v>
      </c>
      <c r="J57" s="117">
        <f t="shared" si="33"/>
        <v>-1722.340000000002</v>
      </c>
      <c r="K57" s="117">
        <f t="shared" si="33"/>
        <v>0.7712</v>
      </c>
      <c r="L57" s="117">
        <f t="shared" si="33"/>
        <v>425.93686399999945</v>
      </c>
      <c r="M57" s="117">
        <f t="shared" si="33"/>
        <v>2711.1000000000004</v>
      </c>
      <c r="N57" s="118">
        <f t="shared" si="33"/>
        <v>3137.0368639999992</v>
      </c>
      <c r="O57" s="117">
        <f t="shared" si="33"/>
        <v>0</v>
      </c>
      <c r="P57" s="117">
        <f t="shared" si="33"/>
        <v>0</v>
      </c>
      <c r="Q57" s="117">
        <f>SUM(Q53:Q56)</f>
        <v>0</v>
      </c>
      <c r="R57" s="117">
        <f t="shared" si="33"/>
        <v>0</v>
      </c>
      <c r="S57" s="117">
        <f t="shared" si="33"/>
        <v>0</v>
      </c>
      <c r="T57" s="117">
        <f>SUM(T53:T56)</f>
        <v>21367.113136</v>
      </c>
      <c r="U57" s="117">
        <f t="shared" ref="U57" si="34">SUM(U53:U56)</f>
        <v>21367.113136</v>
      </c>
    </row>
    <row r="58" spans="1:22" s="90" customFormat="1" ht="8.1" customHeight="1" x14ac:dyDescent="0.25">
      <c r="A58" s="10"/>
      <c r="B58" s="113"/>
      <c r="C58" s="114"/>
      <c r="D58" s="115"/>
      <c r="E58" s="116"/>
      <c r="F58" s="117"/>
      <c r="G58" s="117"/>
      <c r="H58" s="117"/>
      <c r="I58" s="117"/>
      <c r="J58" s="117"/>
      <c r="K58" s="117"/>
      <c r="L58" s="117"/>
      <c r="M58" s="117"/>
      <c r="N58" s="118"/>
      <c r="O58" s="117"/>
      <c r="P58" s="117"/>
      <c r="Q58" s="117"/>
      <c r="R58" s="117"/>
      <c r="S58" s="117"/>
      <c r="T58" s="117"/>
      <c r="U58" s="117"/>
    </row>
    <row r="59" spans="1:22" s="90" customFormat="1" ht="8.1" hidden="1" customHeight="1" x14ac:dyDescent="0.25">
      <c r="A59" s="10"/>
      <c r="B59" s="124"/>
      <c r="C59" s="125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128"/>
      <c r="O59" s="91"/>
      <c r="P59" s="91"/>
      <c r="Q59" s="129"/>
      <c r="R59" s="91"/>
      <c r="S59" s="91"/>
      <c r="T59" s="91"/>
      <c r="U59" s="91"/>
    </row>
    <row r="60" spans="1:22" s="90" customFormat="1" ht="15.75" x14ac:dyDescent="0.25">
      <c r="A60" s="184" t="s">
        <v>196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</row>
    <row r="61" spans="1:22" s="90" customFormat="1" ht="47.25" x14ac:dyDescent="0.25">
      <c r="A61" s="43" t="s">
        <v>55</v>
      </c>
      <c r="B61" s="43" t="s">
        <v>13</v>
      </c>
      <c r="C61" s="43" t="s">
        <v>66</v>
      </c>
      <c r="D61" s="43" t="s">
        <v>21</v>
      </c>
      <c r="E61" s="43" t="s">
        <v>15</v>
      </c>
      <c r="F61" s="43" t="s">
        <v>14</v>
      </c>
      <c r="G61" s="43" t="s">
        <v>52</v>
      </c>
      <c r="H61" s="43" t="s">
        <v>58</v>
      </c>
      <c r="I61" s="44" t="s">
        <v>157</v>
      </c>
      <c r="J61" s="44" t="s">
        <v>158</v>
      </c>
      <c r="K61" s="44" t="s">
        <v>159</v>
      </c>
      <c r="L61" s="44" t="s">
        <v>160</v>
      </c>
      <c r="M61" s="43" t="s">
        <v>161</v>
      </c>
      <c r="N61" s="45" t="s">
        <v>53</v>
      </c>
      <c r="O61" s="43" t="s">
        <v>54</v>
      </c>
      <c r="P61" s="43" t="s">
        <v>16</v>
      </c>
      <c r="Q61" s="43" t="s">
        <v>238</v>
      </c>
      <c r="R61" s="43" t="s">
        <v>57</v>
      </c>
      <c r="S61" s="43" t="s">
        <v>64</v>
      </c>
      <c r="T61" s="43" t="s">
        <v>62</v>
      </c>
      <c r="U61" s="43" t="s">
        <v>63</v>
      </c>
      <c r="V61" s="42" t="s">
        <v>464</v>
      </c>
    </row>
    <row r="62" spans="1:22" s="90" customFormat="1" ht="84.6" customHeight="1" x14ac:dyDescent="0.25">
      <c r="A62" s="11">
        <v>32</v>
      </c>
      <c r="B62" s="47" t="s">
        <v>178</v>
      </c>
      <c r="C62" s="47" t="s">
        <v>130</v>
      </c>
      <c r="D62" s="109">
        <v>15</v>
      </c>
      <c r="E62" s="11">
        <v>943.95</v>
      </c>
      <c r="F62" s="112">
        <f>E62*D62</f>
        <v>14159.25</v>
      </c>
      <c r="G62" s="11"/>
      <c r="H62" s="11"/>
      <c r="I62" s="11">
        <v>5081.01</v>
      </c>
      <c r="J62" s="119">
        <f>F62-I62</f>
        <v>9078.24</v>
      </c>
      <c r="K62" s="52">
        <v>0.21360000000000001</v>
      </c>
      <c r="L62" s="50">
        <f>(F62-10248.01)*23.52%</f>
        <v>919.92364799999996</v>
      </c>
      <c r="M62" s="50">
        <v>1641.75</v>
      </c>
      <c r="N62" s="53">
        <f>M62+L62</f>
        <v>2561.673648</v>
      </c>
      <c r="O62" s="11"/>
      <c r="P62" s="11"/>
      <c r="Q62" s="120"/>
      <c r="R62" s="11"/>
      <c r="S62" s="11"/>
      <c r="T62" s="51">
        <f t="shared" ref="T62:T64" si="35">F62+G62+H62-N62+O62-P62-Q62-R62-S62</f>
        <v>11597.576352</v>
      </c>
      <c r="U62" s="51">
        <f t="shared" ref="U62:U64" si="36">T62-G62</f>
        <v>11597.576352</v>
      </c>
      <c r="V62" s="41"/>
    </row>
    <row r="63" spans="1:22" s="90" customFormat="1" ht="84.6" customHeight="1" x14ac:dyDescent="0.25">
      <c r="A63" s="11">
        <v>279</v>
      </c>
      <c r="B63" s="47" t="s">
        <v>369</v>
      </c>
      <c r="C63" s="47" t="s">
        <v>80</v>
      </c>
      <c r="D63" s="109">
        <v>15</v>
      </c>
      <c r="E63" s="50">
        <v>312.26</v>
      </c>
      <c r="F63" s="50">
        <f t="shared" ref="F63:F64" si="37">D63*E63</f>
        <v>4683.8999999999996</v>
      </c>
      <c r="G63" s="50"/>
      <c r="H63" s="123"/>
      <c r="I63" s="50">
        <f>VLOOKUP($F$72,Tabisr,1)</f>
        <v>5925.91</v>
      </c>
      <c r="J63" s="51">
        <f>+F63-I63</f>
        <v>-1242.0100000000002</v>
      </c>
      <c r="K63" s="52">
        <f>VLOOKUP($F$72,Tabisr,4)</f>
        <v>0.21360000000000001</v>
      </c>
      <c r="L63" s="50">
        <f>(F63-4244.01)*17.92%</f>
        <v>78.828287999999901</v>
      </c>
      <c r="M63" s="50">
        <v>388.05</v>
      </c>
      <c r="N63" s="53">
        <f>M63+L63</f>
        <v>466.87828799999988</v>
      </c>
      <c r="O63" s="50"/>
      <c r="P63" s="50"/>
      <c r="Q63" s="54"/>
      <c r="R63" s="50"/>
      <c r="S63" s="50"/>
      <c r="T63" s="51">
        <f t="shared" si="35"/>
        <v>4217.0217119999998</v>
      </c>
      <c r="U63" s="51">
        <f t="shared" si="36"/>
        <v>4217.0217119999998</v>
      </c>
      <c r="V63" s="41"/>
    </row>
    <row r="64" spans="1:22" s="90" customFormat="1" ht="84.6" customHeight="1" x14ac:dyDescent="0.25">
      <c r="A64" s="11">
        <v>249</v>
      </c>
      <c r="B64" s="47" t="s">
        <v>321</v>
      </c>
      <c r="C64" s="41" t="s">
        <v>399</v>
      </c>
      <c r="D64" s="109">
        <v>15</v>
      </c>
      <c r="E64" s="50">
        <v>414.83</v>
      </c>
      <c r="F64" s="50">
        <f t="shared" si="37"/>
        <v>6222.45</v>
      </c>
      <c r="G64" s="50"/>
      <c r="H64" s="123"/>
      <c r="I64" s="50">
        <f>VLOOKUP($F$72,Tabisr,1)</f>
        <v>5925.91</v>
      </c>
      <c r="J64" s="51">
        <f>+F64-I64</f>
        <v>296.53999999999996</v>
      </c>
      <c r="K64" s="52">
        <f>VLOOKUP($F$72,Tabisr,4)</f>
        <v>0.21360000000000001</v>
      </c>
      <c r="L64" s="50">
        <f>(F64-4244.01)*17.92%</f>
        <v>354.53644800000001</v>
      </c>
      <c r="M64" s="50">
        <v>389.05</v>
      </c>
      <c r="N64" s="53">
        <v>690.94</v>
      </c>
      <c r="O64" s="50"/>
      <c r="P64" s="50"/>
      <c r="Q64" s="54"/>
      <c r="R64" s="50"/>
      <c r="S64" s="50"/>
      <c r="T64" s="51">
        <f t="shared" si="35"/>
        <v>5531.51</v>
      </c>
      <c r="U64" s="51">
        <f t="shared" si="36"/>
        <v>5531.51</v>
      </c>
      <c r="V64" s="41"/>
    </row>
    <row r="65" spans="1:22" s="90" customFormat="1" ht="15.75" x14ac:dyDescent="0.25">
      <c r="A65" s="99">
        <v>251</v>
      </c>
      <c r="B65" s="62" t="s">
        <v>240</v>
      </c>
      <c r="C65" s="63" t="s">
        <v>68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130"/>
      <c r="O65" s="62"/>
      <c r="P65" s="62"/>
      <c r="Q65" s="131"/>
      <c r="R65" s="62"/>
      <c r="S65" s="62"/>
      <c r="T65" s="62"/>
      <c r="U65" s="62"/>
      <c r="V65" s="41"/>
    </row>
    <row r="66" spans="1:22" s="90" customFormat="1" ht="15.75" x14ac:dyDescent="0.25">
      <c r="A66" s="99">
        <v>31</v>
      </c>
      <c r="B66" s="63" t="s">
        <v>240</v>
      </c>
      <c r="C66" s="89" t="s">
        <v>304</v>
      </c>
      <c r="D66" s="132"/>
      <c r="E66" s="66"/>
      <c r="F66" s="66"/>
      <c r="G66" s="66"/>
      <c r="H66" s="99"/>
      <c r="I66" s="66"/>
      <c r="J66" s="67"/>
      <c r="K66" s="68"/>
      <c r="L66" s="66"/>
      <c r="M66" s="66"/>
      <c r="N66" s="73"/>
      <c r="O66" s="66"/>
      <c r="P66" s="66"/>
      <c r="Q66" s="70"/>
      <c r="R66" s="66"/>
      <c r="S66" s="66"/>
      <c r="T66" s="67"/>
      <c r="U66" s="67"/>
      <c r="V66" s="41"/>
    </row>
    <row r="67" spans="1:22" s="90" customFormat="1" ht="15.75" x14ac:dyDescent="0.25">
      <c r="A67" s="99">
        <v>36</v>
      </c>
      <c r="B67" s="63" t="s">
        <v>240</v>
      </c>
      <c r="C67" s="63" t="s">
        <v>262</v>
      </c>
      <c r="D67" s="132"/>
      <c r="E67" s="66"/>
      <c r="F67" s="66"/>
      <c r="G67" s="66"/>
      <c r="H67" s="133"/>
      <c r="I67" s="66">
        <v>5081</v>
      </c>
      <c r="J67" s="67">
        <f>+F67-I67</f>
        <v>-5081</v>
      </c>
      <c r="K67" s="68">
        <v>0.21360000000000001</v>
      </c>
      <c r="L67" s="66">
        <f>(F67-5081.01)*21.36%</f>
        <v>-1085.3037360000001</v>
      </c>
      <c r="M67" s="66">
        <v>538.20000000000005</v>
      </c>
      <c r="N67" s="134"/>
      <c r="O67" s="66"/>
      <c r="P67" s="66"/>
      <c r="Q67" s="70"/>
      <c r="R67" s="66"/>
      <c r="S67" s="66"/>
      <c r="T67" s="67"/>
      <c r="U67" s="67"/>
      <c r="V67" s="41"/>
    </row>
    <row r="68" spans="1:22" s="90" customFormat="1" ht="15.75" x14ac:dyDescent="0.25">
      <c r="A68" s="61">
        <v>38</v>
      </c>
      <c r="B68" s="63" t="s">
        <v>240</v>
      </c>
      <c r="C68" s="89" t="s">
        <v>356</v>
      </c>
      <c r="D68" s="132"/>
      <c r="E68" s="66"/>
      <c r="F68" s="66"/>
      <c r="G68" s="66"/>
      <c r="H68" s="99"/>
      <c r="I68" s="66"/>
      <c r="J68" s="67"/>
      <c r="K68" s="68"/>
      <c r="L68" s="66"/>
      <c r="M68" s="66"/>
      <c r="N68" s="73"/>
      <c r="O68" s="66"/>
      <c r="P68" s="66"/>
      <c r="Q68" s="70"/>
      <c r="R68" s="66"/>
      <c r="S68" s="66"/>
      <c r="T68" s="67"/>
      <c r="U68" s="67"/>
      <c r="V68" s="41"/>
    </row>
    <row r="69" spans="1:22" s="90" customFormat="1" ht="84.6" customHeight="1" x14ac:dyDescent="0.25">
      <c r="A69" s="11">
        <v>34</v>
      </c>
      <c r="B69" s="47" t="s">
        <v>109</v>
      </c>
      <c r="C69" s="47" t="s">
        <v>110</v>
      </c>
      <c r="D69" s="109">
        <v>15</v>
      </c>
      <c r="E69" s="50">
        <v>414.83</v>
      </c>
      <c r="F69" s="50">
        <f t="shared" ref="F69" si="38">D69*E69</f>
        <v>6222.45</v>
      </c>
      <c r="G69" s="50"/>
      <c r="H69" s="123"/>
      <c r="I69" s="50">
        <f>VLOOKUP($F$72,Tabisr,1)</f>
        <v>5925.91</v>
      </c>
      <c r="J69" s="51">
        <f>+F69-I69</f>
        <v>296.53999999999996</v>
      </c>
      <c r="K69" s="52">
        <f>VLOOKUP($F$72,Tabisr,4)</f>
        <v>0.21360000000000001</v>
      </c>
      <c r="L69" s="50">
        <f>(F69-4244.01)*17.92%</f>
        <v>354.53644800000001</v>
      </c>
      <c r="M69" s="50">
        <v>389.05</v>
      </c>
      <c r="N69" s="53">
        <v>690.94</v>
      </c>
      <c r="O69" s="50"/>
      <c r="P69" s="50"/>
      <c r="Q69" s="54"/>
      <c r="R69" s="50"/>
      <c r="S69" s="50"/>
      <c r="T69" s="51">
        <f t="shared" ref="T69" si="39">F69+G69+H69-N69+O69-P69-Q69-R69-S69</f>
        <v>5531.51</v>
      </c>
      <c r="U69" s="51">
        <f t="shared" ref="U69" si="40">T69-G69</f>
        <v>5531.51</v>
      </c>
      <c r="V69" s="41"/>
    </row>
    <row r="70" spans="1:22" s="90" customFormat="1" ht="84.6" customHeight="1" x14ac:dyDescent="0.25">
      <c r="A70" s="11">
        <v>37</v>
      </c>
      <c r="B70" s="47" t="s">
        <v>282</v>
      </c>
      <c r="C70" s="47" t="s">
        <v>296</v>
      </c>
      <c r="D70" s="109">
        <v>15</v>
      </c>
      <c r="E70" s="50">
        <v>626.19000000000005</v>
      </c>
      <c r="F70" s="50">
        <f t="shared" ref="F70:F72" si="41">D70*E70</f>
        <v>9392.85</v>
      </c>
      <c r="G70" s="50"/>
      <c r="H70" s="111"/>
      <c r="I70" s="50">
        <v>5081</v>
      </c>
      <c r="J70" s="51">
        <f>+F70-I70</f>
        <v>4311.8500000000004</v>
      </c>
      <c r="K70" s="52">
        <v>0.21360000000000001</v>
      </c>
      <c r="L70" s="50">
        <f>(F70-5081.01)*21.36%</f>
        <v>921.00902399999995</v>
      </c>
      <c r="M70" s="50">
        <v>538.20000000000005</v>
      </c>
      <c r="N70" s="122">
        <v>1571.8</v>
      </c>
      <c r="O70" s="50"/>
      <c r="P70" s="50"/>
      <c r="Q70" s="54"/>
      <c r="R70" s="50"/>
      <c r="S70" s="50"/>
      <c r="T70" s="51">
        <f t="shared" ref="T70" si="42">F70+G70+H70-N70+O70-P70-R70-S70</f>
        <v>7821.05</v>
      </c>
      <c r="U70" s="51">
        <f t="shared" ref="U70:U72" si="43">T70-G70</f>
        <v>7821.05</v>
      </c>
      <c r="V70" s="41"/>
    </row>
    <row r="71" spans="1:22" s="90" customFormat="1" ht="84.6" customHeight="1" x14ac:dyDescent="0.25">
      <c r="A71" s="46">
        <v>281</v>
      </c>
      <c r="B71" s="47" t="s">
        <v>372</v>
      </c>
      <c r="C71" s="74" t="s">
        <v>371</v>
      </c>
      <c r="D71" s="109">
        <v>15</v>
      </c>
      <c r="E71" s="50">
        <v>414.83</v>
      </c>
      <c r="F71" s="50">
        <f t="shared" si="41"/>
        <v>6222.45</v>
      </c>
      <c r="G71" s="50"/>
      <c r="H71" s="123"/>
      <c r="I71" s="50">
        <f>VLOOKUP($F$72,Tabisr,1)</f>
        <v>5925.91</v>
      </c>
      <c r="J71" s="51">
        <f>+F71-I71</f>
        <v>296.53999999999996</v>
      </c>
      <c r="K71" s="52">
        <f>VLOOKUP($F$72,Tabisr,4)</f>
        <v>0.21360000000000001</v>
      </c>
      <c r="L71" s="50">
        <f>(F71-4244.01)*17.92%</f>
        <v>354.53644800000001</v>
      </c>
      <c r="M71" s="50">
        <v>389.05</v>
      </c>
      <c r="N71" s="53">
        <v>690.94</v>
      </c>
      <c r="O71" s="50"/>
      <c r="P71" s="50"/>
      <c r="Q71" s="54"/>
      <c r="R71" s="50"/>
      <c r="S71" s="50"/>
      <c r="T71" s="51">
        <f t="shared" ref="T71:T72" si="44">F71+G71+H71-N71+O71-P71-Q71-R71-S71</f>
        <v>5531.51</v>
      </c>
      <c r="U71" s="51">
        <f t="shared" si="43"/>
        <v>5531.51</v>
      </c>
      <c r="V71" s="41"/>
    </row>
    <row r="72" spans="1:22" s="90" customFormat="1" ht="84.6" customHeight="1" x14ac:dyDescent="0.25">
      <c r="A72" s="11">
        <v>39</v>
      </c>
      <c r="B72" s="47" t="s">
        <v>239</v>
      </c>
      <c r="C72" s="47" t="s">
        <v>370</v>
      </c>
      <c r="D72" s="109">
        <v>15</v>
      </c>
      <c r="E72" s="50">
        <v>414.83</v>
      </c>
      <c r="F72" s="50">
        <f t="shared" si="41"/>
        <v>6222.45</v>
      </c>
      <c r="G72" s="50"/>
      <c r="H72" s="123"/>
      <c r="I72" s="50">
        <f>VLOOKUP($F$72,Tabisr,1)</f>
        <v>5925.91</v>
      </c>
      <c r="J72" s="51">
        <f>+F72-I72</f>
        <v>296.53999999999996</v>
      </c>
      <c r="K72" s="52">
        <f>VLOOKUP($F$72,Tabisr,4)</f>
        <v>0.21360000000000001</v>
      </c>
      <c r="L72" s="50">
        <f>(F72-4244.01)*17.92%</f>
        <v>354.53644800000001</v>
      </c>
      <c r="M72" s="50">
        <v>389.05</v>
      </c>
      <c r="N72" s="53">
        <v>690.94</v>
      </c>
      <c r="O72" s="50"/>
      <c r="P72" s="50"/>
      <c r="Q72" s="54"/>
      <c r="R72" s="50"/>
      <c r="S72" s="50"/>
      <c r="T72" s="51">
        <f t="shared" si="44"/>
        <v>5531.51</v>
      </c>
      <c r="U72" s="51">
        <f t="shared" si="43"/>
        <v>5531.51</v>
      </c>
      <c r="V72" s="41"/>
    </row>
    <row r="73" spans="1:22" s="90" customFormat="1" ht="84.6" customHeight="1" x14ac:dyDescent="0.25">
      <c r="A73" s="11">
        <v>43</v>
      </c>
      <c r="B73" s="47" t="s">
        <v>34</v>
      </c>
      <c r="C73" s="47" t="s">
        <v>68</v>
      </c>
      <c r="D73" s="109">
        <v>15</v>
      </c>
      <c r="E73" s="109">
        <v>263.56</v>
      </c>
      <c r="F73" s="50">
        <f t="shared" ref="F73" si="45">D73*E73</f>
        <v>3953.4</v>
      </c>
      <c r="G73" s="50"/>
      <c r="H73" s="50"/>
      <c r="I73" s="50">
        <f>VLOOKUP($F$55,Tabisr,1)</f>
        <v>2422.81</v>
      </c>
      <c r="J73" s="51">
        <f t="shared" ref="J73:J75" si="46">+F73-I73</f>
        <v>1530.5900000000001</v>
      </c>
      <c r="K73" s="52">
        <f>VLOOKUP($F$55,Tabisr,4)</f>
        <v>0.10879999999999999</v>
      </c>
      <c r="L73" s="50">
        <f>(F73-3651.01)*16%</f>
        <v>48.382399999999983</v>
      </c>
      <c r="M73" s="50">
        <v>293.25</v>
      </c>
      <c r="N73" s="53">
        <f>M73+L73</f>
        <v>341.63239999999996</v>
      </c>
      <c r="O73" s="50"/>
      <c r="P73" s="50"/>
      <c r="Q73" s="54"/>
      <c r="R73" s="50"/>
      <c r="S73" s="50"/>
      <c r="T73" s="51">
        <f>F73+G73+H73-N73+O73-P73-Q73-R73-S73</f>
        <v>3611.7676000000001</v>
      </c>
      <c r="U73" s="51">
        <f>T73-G73</f>
        <v>3611.7676000000001</v>
      </c>
      <c r="V73" s="41"/>
    </row>
    <row r="74" spans="1:22" s="90" customFormat="1" ht="84.6" customHeight="1" x14ac:dyDescent="0.25">
      <c r="A74" s="11">
        <v>41</v>
      </c>
      <c r="B74" s="47" t="s">
        <v>5</v>
      </c>
      <c r="C74" s="47" t="s">
        <v>86</v>
      </c>
      <c r="D74" s="109">
        <v>15</v>
      </c>
      <c r="E74" s="50">
        <v>263.56</v>
      </c>
      <c r="F74" s="50">
        <f t="shared" ref="F74:F75" si="47">D74*E74</f>
        <v>3953.4</v>
      </c>
      <c r="G74" s="50"/>
      <c r="H74" s="50"/>
      <c r="I74" s="50">
        <f>VLOOKUP($F$74,Tabisr,1)</f>
        <v>2422.81</v>
      </c>
      <c r="J74" s="51">
        <f t="shared" si="46"/>
        <v>1530.5900000000001</v>
      </c>
      <c r="K74" s="52">
        <f>VLOOKUP($F$74,Tabisr,4)</f>
        <v>0.10879999999999999</v>
      </c>
      <c r="L74" s="50">
        <f>(F74-3651.01)*16%</f>
        <v>48.382399999999983</v>
      </c>
      <c r="M74" s="50">
        <v>293.25</v>
      </c>
      <c r="N74" s="53">
        <f>M74+L74</f>
        <v>341.63239999999996</v>
      </c>
      <c r="O74" s="50"/>
      <c r="P74" s="50"/>
      <c r="Q74" s="54"/>
      <c r="R74" s="54"/>
      <c r="S74" s="50"/>
      <c r="T74" s="51">
        <f>F74+G74+H74-N74+O74-P74-Q74-R74-S74</f>
        <v>3611.7676000000001</v>
      </c>
      <c r="U74" s="51">
        <f>T74-G74</f>
        <v>3611.7676000000001</v>
      </c>
      <c r="V74" s="41"/>
    </row>
    <row r="75" spans="1:22" s="90" customFormat="1" ht="84.6" customHeight="1" x14ac:dyDescent="0.25">
      <c r="A75" s="11">
        <v>42</v>
      </c>
      <c r="B75" s="47" t="s">
        <v>224</v>
      </c>
      <c r="C75" s="74" t="s">
        <v>179</v>
      </c>
      <c r="D75" s="109">
        <v>15</v>
      </c>
      <c r="E75" s="50">
        <v>312.26</v>
      </c>
      <c r="F75" s="50">
        <f t="shared" si="47"/>
        <v>4683.8999999999996</v>
      </c>
      <c r="G75" s="50"/>
      <c r="H75" s="50"/>
      <c r="I75" s="50">
        <f>VLOOKUP($F$72,Tabisr,1)</f>
        <v>5925.91</v>
      </c>
      <c r="J75" s="51">
        <f t="shared" si="46"/>
        <v>-1242.0100000000002</v>
      </c>
      <c r="K75" s="52">
        <f>VLOOKUP($F$72,Tabisr,4)</f>
        <v>0.21360000000000001</v>
      </c>
      <c r="L75" s="50">
        <f>(F75-4244.01)*17.92%</f>
        <v>78.828287999999901</v>
      </c>
      <c r="M75" s="50">
        <v>388.05</v>
      </c>
      <c r="N75" s="53">
        <f>M75+L75</f>
        <v>466.87828799999988</v>
      </c>
      <c r="O75" s="50"/>
      <c r="P75" s="50"/>
      <c r="Q75" s="54"/>
      <c r="R75" s="50"/>
      <c r="S75" s="50"/>
      <c r="T75" s="51">
        <f t="shared" ref="T75" si="48">F75+G75+H75-N75+O75-P75-Q75-R75-S75</f>
        <v>4217.0217119999998</v>
      </c>
      <c r="U75" s="51">
        <f t="shared" ref="U75" si="49">T75-G75</f>
        <v>4217.0217119999998</v>
      </c>
      <c r="V75" s="41"/>
    </row>
    <row r="76" spans="1:22" s="90" customFormat="1" ht="84.6" customHeight="1" x14ac:dyDescent="0.25">
      <c r="A76" s="11">
        <v>43</v>
      </c>
      <c r="B76" s="47" t="s">
        <v>320</v>
      </c>
      <c r="C76" s="74" t="s">
        <v>68</v>
      </c>
      <c r="D76" s="109">
        <v>15</v>
      </c>
      <c r="E76" s="50">
        <v>263.56</v>
      </c>
      <c r="F76" s="50">
        <f t="shared" ref="F76" si="50">D76*E76</f>
        <v>3953.4</v>
      </c>
      <c r="G76" s="84"/>
      <c r="H76" s="84"/>
      <c r="I76" s="50">
        <v>3651.01</v>
      </c>
      <c r="J76" s="51">
        <f>+F76-I76</f>
        <v>302.38999999999987</v>
      </c>
      <c r="K76" s="52">
        <v>0.16</v>
      </c>
      <c r="L76" s="50">
        <f>(F76-3651.01)*16%</f>
        <v>48.382399999999983</v>
      </c>
      <c r="M76" s="50">
        <v>293.25</v>
      </c>
      <c r="N76" s="53">
        <f>M76+L76</f>
        <v>341.63239999999996</v>
      </c>
      <c r="O76" s="50"/>
      <c r="P76" s="50"/>
      <c r="Q76" s="54"/>
      <c r="R76" s="50"/>
      <c r="S76" s="50"/>
      <c r="T76" s="51">
        <f>F76+G76+H76-N76+O76-P76-Q76-R76-S76</f>
        <v>3611.7676000000001</v>
      </c>
      <c r="U76" s="51">
        <f>T76-G76</f>
        <v>3611.7676000000001</v>
      </c>
      <c r="V76" s="41"/>
    </row>
    <row r="77" spans="1:22" s="90" customFormat="1" ht="15.75" x14ac:dyDescent="0.25">
      <c r="A77" s="10"/>
      <c r="B77" s="124"/>
      <c r="C77" s="125"/>
      <c r="D77" s="91"/>
      <c r="E77" s="91"/>
      <c r="F77" s="126">
        <f t="shared" ref="F77:U77" si="51">SUM(F62:F76)</f>
        <v>69669.899999999994</v>
      </c>
      <c r="G77" s="126">
        <f t="shared" si="51"/>
        <v>0</v>
      </c>
      <c r="H77" s="126">
        <f t="shared" si="51"/>
        <v>0</v>
      </c>
      <c r="I77" s="126">
        <f t="shared" si="51"/>
        <v>59295.100000000013</v>
      </c>
      <c r="J77" s="126">
        <f t="shared" si="51"/>
        <v>10374.799999999999</v>
      </c>
      <c r="K77" s="126">
        <f t="shared" si="51"/>
        <v>2.3000000000000003</v>
      </c>
      <c r="L77" s="126">
        <f t="shared" si="51"/>
        <v>2476.5785039999996</v>
      </c>
      <c r="M77" s="126">
        <f t="shared" si="51"/>
        <v>5930.2000000000007</v>
      </c>
      <c r="N77" s="127">
        <f t="shared" si="51"/>
        <v>8855.8874240000023</v>
      </c>
      <c r="O77" s="126">
        <f t="shared" si="51"/>
        <v>0</v>
      </c>
      <c r="P77" s="126">
        <f t="shared" si="51"/>
        <v>0</v>
      </c>
      <c r="Q77" s="126">
        <f t="shared" si="51"/>
        <v>0</v>
      </c>
      <c r="R77" s="126">
        <f t="shared" si="51"/>
        <v>0</v>
      </c>
      <c r="S77" s="126">
        <f t="shared" si="51"/>
        <v>0</v>
      </c>
      <c r="T77" s="126">
        <f t="shared" si="51"/>
        <v>60814.012576000008</v>
      </c>
      <c r="U77" s="126">
        <f t="shared" si="51"/>
        <v>60814.012576000008</v>
      </c>
    </row>
    <row r="78" spans="1:22" s="90" customFormat="1" ht="15.75" x14ac:dyDescent="0.25">
      <c r="A78" s="10"/>
      <c r="B78" s="124"/>
      <c r="C78" s="125"/>
      <c r="D78" s="91"/>
      <c r="E78" s="91"/>
      <c r="F78" s="126"/>
      <c r="G78" s="126"/>
      <c r="H78" s="126"/>
      <c r="I78" s="126"/>
      <c r="J78" s="126"/>
      <c r="K78" s="126"/>
      <c r="L78" s="126"/>
      <c r="M78" s="126"/>
      <c r="N78" s="127"/>
      <c r="O78" s="126"/>
      <c r="P78" s="126"/>
      <c r="Q78" s="126"/>
      <c r="R78" s="126"/>
      <c r="S78" s="126"/>
      <c r="T78" s="126"/>
      <c r="U78" s="126"/>
    </row>
    <row r="79" spans="1:22" s="90" customFormat="1" ht="15.75" x14ac:dyDescent="0.25">
      <c r="A79" s="10"/>
      <c r="B79" s="124"/>
      <c r="C79" s="125"/>
      <c r="D79" s="91"/>
      <c r="E79" s="91"/>
      <c r="F79" s="126"/>
      <c r="G79" s="126"/>
      <c r="H79" s="126"/>
      <c r="I79" s="126"/>
      <c r="J79" s="126"/>
      <c r="K79" s="126"/>
      <c r="L79" s="126"/>
      <c r="M79" s="126"/>
      <c r="N79" s="127"/>
      <c r="O79" s="126"/>
      <c r="P79" s="126"/>
      <c r="Q79" s="126"/>
      <c r="R79" s="126"/>
      <c r="S79" s="126"/>
      <c r="T79" s="126"/>
      <c r="U79" s="126"/>
    </row>
    <row r="80" spans="1:22" s="90" customFormat="1" ht="15.75" x14ac:dyDescent="0.25">
      <c r="A80" s="184" t="s">
        <v>302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</row>
    <row r="81" spans="1:22" s="90" customFormat="1" ht="47.25" x14ac:dyDescent="0.25">
      <c r="A81" s="43" t="s">
        <v>55</v>
      </c>
      <c r="B81" s="43" t="s">
        <v>13</v>
      </c>
      <c r="C81" s="43" t="s">
        <v>66</v>
      </c>
      <c r="D81" s="43" t="s">
        <v>21</v>
      </c>
      <c r="E81" s="43" t="s">
        <v>15</v>
      </c>
      <c r="F81" s="43" t="s">
        <v>14</v>
      </c>
      <c r="G81" s="43" t="s">
        <v>52</v>
      </c>
      <c r="H81" s="43" t="s">
        <v>58</v>
      </c>
      <c r="I81" s="44" t="s">
        <v>157</v>
      </c>
      <c r="J81" s="44" t="s">
        <v>158</v>
      </c>
      <c r="K81" s="44" t="s">
        <v>159</v>
      </c>
      <c r="L81" s="44" t="s">
        <v>160</v>
      </c>
      <c r="M81" s="43" t="s">
        <v>161</v>
      </c>
      <c r="N81" s="45" t="s">
        <v>53</v>
      </c>
      <c r="O81" s="43" t="s">
        <v>54</v>
      </c>
      <c r="P81" s="43" t="s">
        <v>16</v>
      </c>
      <c r="Q81" s="43" t="s">
        <v>238</v>
      </c>
      <c r="R81" s="43" t="s">
        <v>57</v>
      </c>
      <c r="S81" s="43" t="s">
        <v>64</v>
      </c>
      <c r="T81" s="43" t="s">
        <v>62</v>
      </c>
      <c r="U81" s="43" t="s">
        <v>63</v>
      </c>
      <c r="V81" s="42" t="s">
        <v>464</v>
      </c>
    </row>
    <row r="82" spans="1:22" s="90" customFormat="1" ht="85.15" customHeight="1" x14ac:dyDescent="0.25">
      <c r="A82" s="135">
        <v>212</v>
      </c>
      <c r="B82" s="92" t="s">
        <v>430</v>
      </c>
      <c r="C82" s="92" t="s">
        <v>302</v>
      </c>
      <c r="D82" s="109">
        <v>15</v>
      </c>
      <c r="E82" s="84">
        <v>661.33</v>
      </c>
      <c r="F82" s="84">
        <f>D82*E82</f>
        <v>9919.9500000000007</v>
      </c>
      <c r="G82" s="84"/>
      <c r="H82" s="136"/>
      <c r="I82" s="84">
        <v>5081</v>
      </c>
      <c r="J82" s="85">
        <f>+F82-I82</f>
        <v>4838.9500000000007</v>
      </c>
      <c r="K82" s="86">
        <v>0.21360000000000001</v>
      </c>
      <c r="L82" s="84">
        <f>(F82-5081.01)*21.36%</f>
        <v>1033.5975840000001</v>
      </c>
      <c r="M82" s="84">
        <v>538.20000000000005</v>
      </c>
      <c r="N82" s="137">
        <f>L82+M82</f>
        <v>1571.7975840000001</v>
      </c>
      <c r="O82" s="84"/>
      <c r="P82" s="84"/>
      <c r="Q82" s="88"/>
      <c r="R82" s="84"/>
      <c r="S82" s="84"/>
      <c r="T82" s="85">
        <f>F82+G82+H82-N82+O82-P82-R82-S82</f>
        <v>8348.1524160000008</v>
      </c>
      <c r="U82" s="85">
        <f>T82-G82</f>
        <v>8348.1524160000008</v>
      </c>
      <c r="V82" s="41"/>
    </row>
    <row r="83" spans="1:22" s="90" customFormat="1" ht="85.15" customHeight="1" x14ac:dyDescent="0.25">
      <c r="A83" s="11">
        <v>40</v>
      </c>
      <c r="B83" s="47" t="s">
        <v>418</v>
      </c>
      <c r="C83" s="47" t="s">
        <v>303</v>
      </c>
      <c r="D83" s="109">
        <v>15</v>
      </c>
      <c r="E83" s="50">
        <v>312.26</v>
      </c>
      <c r="F83" s="50">
        <f t="shared" ref="F83" si="52">D83*E83</f>
        <v>4683.8999999999996</v>
      </c>
      <c r="G83" s="50"/>
      <c r="H83" s="50"/>
      <c r="I83" s="50">
        <f>VLOOKUP($F$72,Tabisr,1)</f>
        <v>5925.91</v>
      </c>
      <c r="J83" s="51">
        <f t="shared" ref="J83" si="53">+F83-I83</f>
        <v>-1242.0100000000002</v>
      </c>
      <c r="K83" s="52">
        <f>VLOOKUP($F$72,Tabisr,4)</f>
        <v>0.21360000000000001</v>
      </c>
      <c r="L83" s="50">
        <f>(F83-4244.01)*17.92%</f>
        <v>78.828287999999901</v>
      </c>
      <c r="M83" s="50">
        <v>388.05</v>
      </c>
      <c r="N83" s="53">
        <f>M83+L83</f>
        <v>466.87828799999988</v>
      </c>
      <c r="O83" s="50">
        <f>VLOOKUP($F$72,Tabsub,3)</f>
        <v>0</v>
      </c>
      <c r="P83" s="50"/>
      <c r="Q83" s="54"/>
      <c r="R83" s="50"/>
      <c r="S83" s="50"/>
      <c r="T83" s="51">
        <f t="shared" ref="T83" si="54">F83+G83+H83-N83+O83-P83-Q83-R83-S83</f>
        <v>4217.0217119999998</v>
      </c>
      <c r="U83" s="51">
        <f t="shared" ref="U83" si="55">T83-G83</f>
        <v>4217.0217119999998</v>
      </c>
      <c r="V83" s="41"/>
    </row>
    <row r="84" spans="1:22" s="90" customFormat="1" ht="15.75" x14ac:dyDescent="0.25">
      <c r="A84" s="91"/>
      <c r="B84" s="138"/>
      <c r="C84" s="138"/>
      <c r="D84" s="139"/>
      <c r="E84" s="140"/>
      <c r="F84" s="141">
        <f t="shared" ref="F84:U84" si="56">SUM(F82:F83)</f>
        <v>14603.85</v>
      </c>
      <c r="G84" s="141">
        <f>SUM(G82:G83)</f>
        <v>0</v>
      </c>
      <c r="H84" s="141">
        <f t="shared" si="56"/>
        <v>0</v>
      </c>
      <c r="I84" s="141">
        <f t="shared" si="56"/>
        <v>11006.91</v>
      </c>
      <c r="J84" s="141">
        <f t="shared" si="56"/>
        <v>3596.9400000000005</v>
      </c>
      <c r="K84" s="141">
        <f t="shared" si="56"/>
        <v>0.42720000000000002</v>
      </c>
      <c r="L84" s="141">
        <f t="shared" si="56"/>
        <v>1112.425872</v>
      </c>
      <c r="M84" s="141">
        <f t="shared" si="56"/>
        <v>926.25</v>
      </c>
      <c r="N84" s="142">
        <f t="shared" si="56"/>
        <v>2038.675872</v>
      </c>
      <c r="O84" s="141">
        <f t="shared" si="56"/>
        <v>0</v>
      </c>
      <c r="P84" s="141">
        <f t="shared" si="56"/>
        <v>0</v>
      </c>
      <c r="Q84" s="141">
        <f>SUM(Q82:Q83)</f>
        <v>0</v>
      </c>
      <c r="R84" s="141">
        <f t="shared" si="56"/>
        <v>0</v>
      </c>
      <c r="S84" s="141">
        <f t="shared" si="56"/>
        <v>0</v>
      </c>
      <c r="T84" s="141">
        <f t="shared" si="56"/>
        <v>12565.174128000001</v>
      </c>
      <c r="U84" s="141">
        <f t="shared" si="56"/>
        <v>12565.174128000001</v>
      </c>
    </row>
    <row r="85" spans="1:22" s="90" customFormat="1" ht="15.75" x14ac:dyDescent="0.25">
      <c r="A85" s="91"/>
      <c r="B85" s="138"/>
      <c r="C85" s="138"/>
      <c r="D85" s="139"/>
      <c r="E85" s="140"/>
      <c r="F85" s="141"/>
      <c r="G85" s="141"/>
      <c r="H85" s="141"/>
      <c r="I85" s="141"/>
      <c r="J85" s="141"/>
      <c r="K85" s="141"/>
      <c r="L85" s="141"/>
      <c r="M85" s="141"/>
      <c r="N85" s="142"/>
      <c r="O85" s="141"/>
      <c r="P85" s="141"/>
      <c r="Q85" s="141"/>
      <c r="R85" s="141"/>
      <c r="S85" s="141"/>
      <c r="T85" s="141"/>
      <c r="U85" s="141"/>
    </row>
    <row r="86" spans="1:22" s="90" customFormat="1" ht="15.75" x14ac:dyDescent="0.25">
      <c r="A86" s="10"/>
      <c r="B86" s="124"/>
      <c r="C86" s="125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128"/>
      <c r="O86" s="91"/>
      <c r="P86" s="91"/>
      <c r="Q86" s="129"/>
      <c r="R86" s="91"/>
      <c r="S86" s="91"/>
      <c r="T86" s="91"/>
      <c r="U86" s="91"/>
    </row>
    <row r="87" spans="1:22" s="90" customFormat="1" ht="15.75" x14ac:dyDescent="0.25">
      <c r="A87" s="184" t="s">
        <v>197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</row>
    <row r="88" spans="1:22" s="90" customFormat="1" ht="47.25" x14ac:dyDescent="0.25">
      <c r="A88" s="43" t="s">
        <v>55</v>
      </c>
      <c r="B88" s="43" t="s">
        <v>13</v>
      </c>
      <c r="C88" s="43" t="s">
        <v>66</v>
      </c>
      <c r="D88" s="43" t="s">
        <v>21</v>
      </c>
      <c r="E88" s="43" t="s">
        <v>15</v>
      </c>
      <c r="F88" s="43" t="s">
        <v>14</v>
      </c>
      <c r="G88" s="43" t="s">
        <v>52</v>
      </c>
      <c r="H88" s="43" t="s">
        <v>58</v>
      </c>
      <c r="I88" s="44" t="s">
        <v>157</v>
      </c>
      <c r="J88" s="44" t="s">
        <v>158</v>
      </c>
      <c r="K88" s="44" t="s">
        <v>159</v>
      </c>
      <c r="L88" s="44" t="s">
        <v>160</v>
      </c>
      <c r="M88" s="43" t="s">
        <v>161</v>
      </c>
      <c r="N88" s="45" t="s">
        <v>53</v>
      </c>
      <c r="O88" s="43" t="s">
        <v>54</v>
      </c>
      <c r="P88" s="43" t="s">
        <v>16</v>
      </c>
      <c r="Q88" s="43" t="s">
        <v>238</v>
      </c>
      <c r="R88" s="43" t="s">
        <v>57</v>
      </c>
      <c r="S88" s="43" t="s">
        <v>64</v>
      </c>
      <c r="T88" s="43" t="s">
        <v>62</v>
      </c>
      <c r="U88" s="43" t="s">
        <v>63</v>
      </c>
      <c r="V88" s="42" t="s">
        <v>464</v>
      </c>
    </row>
    <row r="89" spans="1:22" s="90" customFormat="1" ht="84.95" customHeight="1" x14ac:dyDescent="0.25">
      <c r="A89" s="95">
        <v>44</v>
      </c>
      <c r="B89" s="92" t="s">
        <v>380</v>
      </c>
      <c r="C89" s="92" t="s">
        <v>248</v>
      </c>
      <c r="D89" s="94">
        <v>15</v>
      </c>
      <c r="E89" s="84">
        <v>661.33</v>
      </c>
      <c r="F89" s="84">
        <f>D89*E89</f>
        <v>9919.9500000000007</v>
      </c>
      <c r="G89" s="84"/>
      <c r="H89" s="136"/>
      <c r="I89" s="84">
        <v>5081</v>
      </c>
      <c r="J89" s="85">
        <f>+F89-I89</f>
        <v>4838.9500000000007</v>
      </c>
      <c r="K89" s="86">
        <v>0.21360000000000001</v>
      </c>
      <c r="L89" s="84">
        <f>(F89-5081.01)*21.36%</f>
        <v>1033.5975840000001</v>
      </c>
      <c r="M89" s="84">
        <v>538.20000000000005</v>
      </c>
      <c r="N89" s="137">
        <f>L89+M89</f>
        <v>1571.7975840000001</v>
      </c>
      <c r="O89" s="84"/>
      <c r="P89" s="84"/>
      <c r="Q89" s="88"/>
      <c r="R89" s="84"/>
      <c r="S89" s="84"/>
      <c r="T89" s="85">
        <f>F89+G89+H89-N89+O89-P89-R89-S89</f>
        <v>8348.1524160000008</v>
      </c>
      <c r="U89" s="143">
        <f>F89+G89+H89-N89+O89-P89-Q89-R89-S89</f>
        <v>8348.1524160000008</v>
      </c>
      <c r="V89" s="41"/>
    </row>
    <row r="90" spans="1:22" s="90" customFormat="1" ht="84.95" customHeight="1" x14ac:dyDescent="0.25">
      <c r="A90" s="95">
        <v>281</v>
      </c>
      <c r="B90" s="92" t="s">
        <v>392</v>
      </c>
      <c r="C90" s="92" t="s">
        <v>377</v>
      </c>
      <c r="D90" s="11">
        <v>15</v>
      </c>
      <c r="E90" s="50">
        <v>414.83</v>
      </c>
      <c r="F90" s="50">
        <f t="shared" ref="F90" si="57">D90*E90</f>
        <v>6222.45</v>
      </c>
      <c r="G90" s="50"/>
      <c r="H90" s="123"/>
      <c r="I90" s="50">
        <f>VLOOKUP($F$72,Tabisr,1)</f>
        <v>5925.91</v>
      </c>
      <c r="J90" s="51">
        <f>+F90-I90</f>
        <v>296.53999999999996</v>
      </c>
      <c r="K90" s="52">
        <f>VLOOKUP($F$72,Tabisr,4)</f>
        <v>0.21360000000000001</v>
      </c>
      <c r="L90" s="50">
        <f>(F90-4244.01)*17.92%</f>
        <v>354.53644800000001</v>
      </c>
      <c r="M90" s="50">
        <v>389.05</v>
      </c>
      <c r="N90" s="53">
        <v>690.94</v>
      </c>
      <c r="O90" s="50">
        <f>VLOOKUP($F$72,Tabsub,3)</f>
        <v>0</v>
      </c>
      <c r="P90" s="50"/>
      <c r="Q90" s="54"/>
      <c r="R90" s="50"/>
      <c r="S90" s="50"/>
      <c r="T90" s="85">
        <f>F90+G90+H90-N90+O90-Q90-P90-R90-S90</f>
        <v>5531.51</v>
      </c>
      <c r="U90" s="143">
        <f>T90-G90</f>
        <v>5531.51</v>
      </c>
      <c r="V90" s="41"/>
    </row>
    <row r="91" spans="1:22" s="90" customFormat="1" ht="15.75" x14ac:dyDescent="0.25">
      <c r="A91" s="10"/>
      <c r="B91" s="113"/>
      <c r="C91" s="114"/>
      <c r="D91" s="115"/>
      <c r="E91" s="116"/>
      <c r="F91" s="117">
        <f>+SUM(F89:F90)</f>
        <v>16142.400000000001</v>
      </c>
      <c r="G91" s="117">
        <f t="shared" ref="G91:U91" si="58">+SUM(G89:G90)</f>
        <v>0</v>
      </c>
      <c r="H91" s="117">
        <f t="shared" si="58"/>
        <v>0</v>
      </c>
      <c r="I91" s="117">
        <f t="shared" si="58"/>
        <v>11006.91</v>
      </c>
      <c r="J91" s="117">
        <f t="shared" si="58"/>
        <v>5135.4900000000007</v>
      </c>
      <c r="K91" s="117">
        <f t="shared" si="58"/>
        <v>0.42720000000000002</v>
      </c>
      <c r="L91" s="117">
        <f t="shared" si="58"/>
        <v>1388.1340320000002</v>
      </c>
      <c r="M91" s="117">
        <f t="shared" si="58"/>
        <v>927.25</v>
      </c>
      <c r="N91" s="117">
        <f t="shared" si="58"/>
        <v>2262.7375840000004</v>
      </c>
      <c r="O91" s="117">
        <f t="shared" si="58"/>
        <v>0</v>
      </c>
      <c r="P91" s="117">
        <f t="shared" si="58"/>
        <v>0</v>
      </c>
      <c r="Q91" s="117">
        <f t="shared" si="58"/>
        <v>0</v>
      </c>
      <c r="R91" s="117">
        <f t="shared" si="58"/>
        <v>0</v>
      </c>
      <c r="S91" s="117">
        <f t="shared" si="58"/>
        <v>0</v>
      </c>
      <c r="T91" s="117">
        <f t="shared" si="58"/>
        <v>13879.662416000001</v>
      </c>
      <c r="U91" s="117">
        <f t="shared" si="58"/>
        <v>13879.662416000001</v>
      </c>
    </row>
    <row r="92" spans="1:22" s="90" customFormat="1" ht="15.75" x14ac:dyDescent="0.25">
      <c r="A92" s="10"/>
      <c r="B92" s="113"/>
      <c r="C92" s="114"/>
      <c r="D92" s="115"/>
      <c r="E92" s="116"/>
      <c r="F92" s="117"/>
      <c r="G92" s="117"/>
      <c r="H92" s="117"/>
      <c r="I92" s="117"/>
      <c r="J92" s="117"/>
      <c r="K92" s="117"/>
      <c r="L92" s="117"/>
      <c r="M92" s="117"/>
      <c r="N92" s="118"/>
      <c r="O92" s="117"/>
      <c r="P92" s="117"/>
      <c r="Q92" s="117"/>
      <c r="R92" s="117"/>
      <c r="S92" s="117"/>
      <c r="T92" s="117"/>
      <c r="U92" s="117"/>
    </row>
    <row r="93" spans="1:22" s="90" customFormat="1" ht="12" customHeight="1" x14ac:dyDescent="0.25">
      <c r="A93" s="185" t="s">
        <v>198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</row>
    <row r="94" spans="1:22" s="90" customFormat="1" ht="47.25" x14ac:dyDescent="0.25">
      <c r="A94" s="43" t="s">
        <v>55</v>
      </c>
      <c r="B94" s="43" t="s">
        <v>13</v>
      </c>
      <c r="C94" s="43" t="s">
        <v>66</v>
      </c>
      <c r="D94" s="43" t="s">
        <v>21</v>
      </c>
      <c r="E94" s="43" t="s">
        <v>15</v>
      </c>
      <c r="F94" s="43" t="s">
        <v>14</v>
      </c>
      <c r="G94" s="43" t="s">
        <v>52</v>
      </c>
      <c r="H94" s="43" t="s">
        <v>58</v>
      </c>
      <c r="I94" s="44" t="s">
        <v>157</v>
      </c>
      <c r="J94" s="44" t="s">
        <v>158</v>
      </c>
      <c r="K94" s="44" t="s">
        <v>159</v>
      </c>
      <c r="L94" s="44" t="s">
        <v>160</v>
      </c>
      <c r="M94" s="43" t="s">
        <v>161</v>
      </c>
      <c r="N94" s="45" t="s">
        <v>53</v>
      </c>
      <c r="O94" s="43" t="s">
        <v>54</v>
      </c>
      <c r="P94" s="43" t="s">
        <v>16</v>
      </c>
      <c r="Q94" s="43" t="s">
        <v>238</v>
      </c>
      <c r="R94" s="43" t="s">
        <v>57</v>
      </c>
      <c r="S94" s="43" t="s">
        <v>64</v>
      </c>
      <c r="T94" s="43" t="s">
        <v>62</v>
      </c>
      <c r="U94" s="43" t="s">
        <v>63</v>
      </c>
      <c r="V94" s="42" t="s">
        <v>464</v>
      </c>
    </row>
    <row r="95" spans="1:22" s="90" customFormat="1" ht="63" x14ac:dyDescent="0.25">
      <c r="A95" s="11">
        <v>45</v>
      </c>
      <c r="B95" s="47" t="s">
        <v>101</v>
      </c>
      <c r="C95" s="47" t="s">
        <v>249</v>
      </c>
      <c r="D95" s="109">
        <v>15</v>
      </c>
      <c r="E95" s="50">
        <v>661.33</v>
      </c>
      <c r="F95" s="50">
        <f>D95*E95</f>
        <v>9919.9500000000007</v>
      </c>
      <c r="G95" s="84"/>
      <c r="H95" s="84"/>
      <c r="I95" s="50">
        <v>5081</v>
      </c>
      <c r="J95" s="51">
        <f>+F95-I95</f>
        <v>4838.9500000000007</v>
      </c>
      <c r="K95" s="52">
        <v>0.21360000000000001</v>
      </c>
      <c r="L95" s="50">
        <f>(F95-5081.01)*21.36%</f>
        <v>1033.5975840000001</v>
      </c>
      <c r="M95" s="50">
        <v>538.20000000000005</v>
      </c>
      <c r="N95" s="137">
        <f>L95+M95</f>
        <v>1571.7975840000001</v>
      </c>
      <c r="O95" s="50">
        <f>VLOOKUP($F$95,Tabsub,3)</f>
        <v>0</v>
      </c>
      <c r="P95" s="84"/>
      <c r="Q95" s="88"/>
      <c r="R95" s="84"/>
      <c r="S95" s="84"/>
      <c r="T95" s="51">
        <f>F95+G95+H95-N95+O95-P95-Q95-R95-S95</f>
        <v>8348.1524160000008</v>
      </c>
      <c r="U95" s="51">
        <f>T95-G95</f>
        <v>8348.1524160000008</v>
      </c>
      <c r="V95" s="41"/>
    </row>
    <row r="96" spans="1:22" s="90" customFormat="1" ht="31.5" x14ac:dyDescent="0.25">
      <c r="A96" s="11">
        <v>83</v>
      </c>
      <c r="B96" s="47" t="s">
        <v>452</v>
      </c>
      <c r="C96" s="92" t="s">
        <v>74</v>
      </c>
      <c r="D96" s="94">
        <v>15</v>
      </c>
      <c r="E96" s="94">
        <v>263.56</v>
      </c>
      <c r="F96" s="84">
        <f t="shared" ref="F96" si="59">D96*E96</f>
        <v>3953.4</v>
      </c>
      <c r="G96" s="84"/>
      <c r="H96" s="84"/>
      <c r="I96" s="84">
        <f>VLOOKUP($F$55,Tabisr,1)</f>
        <v>2422.81</v>
      </c>
      <c r="J96" s="85">
        <f t="shared" ref="J96" si="60">+F96-I96</f>
        <v>1530.5900000000001</v>
      </c>
      <c r="K96" s="86">
        <f>VLOOKUP($F$55,Tabisr,4)</f>
        <v>0.10879999999999999</v>
      </c>
      <c r="L96" s="84">
        <f>(F96-3651.01)*16%</f>
        <v>48.382399999999983</v>
      </c>
      <c r="M96" s="84">
        <v>293.25</v>
      </c>
      <c r="N96" s="87">
        <f>M96+L96</f>
        <v>341.63239999999996</v>
      </c>
      <c r="O96" s="84">
        <f>VLOOKUP($F$55,Tabsub,3)</f>
        <v>0</v>
      </c>
      <c r="P96" s="84"/>
      <c r="Q96" s="88"/>
      <c r="R96" s="84"/>
      <c r="S96" s="84"/>
      <c r="T96" s="85">
        <f>F96+G96+H96-N96+O96-P96-Q96-R96-S96</f>
        <v>3611.7676000000001</v>
      </c>
      <c r="U96" s="85">
        <f>T96-G96</f>
        <v>3611.7676000000001</v>
      </c>
      <c r="V96" s="41"/>
    </row>
    <row r="97" spans="1:22" s="90" customFormat="1" ht="15.75" x14ac:dyDescent="0.25">
      <c r="A97" s="10"/>
      <c r="B97" s="113"/>
      <c r="C97" s="114"/>
      <c r="D97" s="115"/>
      <c r="E97" s="116"/>
      <c r="F97" s="117">
        <f>+SUM(F95:F96)</f>
        <v>13873.35</v>
      </c>
      <c r="G97" s="117">
        <f>+SUM(G95:G96)</f>
        <v>0</v>
      </c>
      <c r="H97" s="117">
        <f t="shared" ref="H97:S97" si="61">+SUM(H95:H96)</f>
        <v>0</v>
      </c>
      <c r="I97" s="117">
        <f t="shared" si="61"/>
        <v>7503.8099999999995</v>
      </c>
      <c r="J97" s="117">
        <f t="shared" si="61"/>
        <v>6369.5400000000009</v>
      </c>
      <c r="K97" s="117">
        <f t="shared" si="61"/>
        <v>0.32240000000000002</v>
      </c>
      <c r="L97" s="117">
        <f t="shared" si="61"/>
        <v>1081.9799840000001</v>
      </c>
      <c r="M97" s="117">
        <f t="shared" si="61"/>
        <v>831.45</v>
      </c>
      <c r="N97" s="118">
        <f>+SUM(N95:N96)</f>
        <v>1913.4299840000001</v>
      </c>
      <c r="O97" s="117">
        <f t="shared" si="61"/>
        <v>0</v>
      </c>
      <c r="P97" s="117">
        <f t="shared" si="61"/>
        <v>0</v>
      </c>
      <c r="Q97" s="117">
        <f>+SUM(Q95:Q96)</f>
        <v>0</v>
      </c>
      <c r="R97" s="117">
        <f t="shared" si="61"/>
        <v>0</v>
      </c>
      <c r="S97" s="117">
        <f t="shared" si="61"/>
        <v>0</v>
      </c>
      <c r="T97" s="117">
        <f>+SUM(T95:T96)</f>
        <v>11959.920016</v>
      </c>
      <c r="U97" s="117">
        <f>+SUM(U95:U96)</f>
        <v>11959.920016</v>
      </c>
    </row>
    <row r="98" spans="1:22" s="90" customFormat="1" ht="15.75" x14ac:dyDescent="0.25">
      <c r="A98" s="10"/>
      <c r="B98" s="113"/>
      <c r="C98" s="114"/>
      <c r="D98" s="115"/>
      <c r="E98" s="116"/>
      <c r="F98" s="117"/>
      <c r="G98" s="117"/>
      <c r="H98" s="117"/>
      <c r="I98" s="117"/>
      <c r="J98" s="117"/>
      <c r="K98" s="117"/>
      <c r="L98" s="117"/>
      <c r="M98" s="117"/>
      <c r="N98" s="118"/>
      <c r="O98" s="117"/>
      <c r="P98" s="117"/>
      <c r="Q98" s="117"/>
      <c r="R98" s="117"/>
      <c r="S98" s="117"/>
      <c r="T98" s="117"/>
      <c r="U98" s="117"/>
    </row>
    <row r="99" spans="1:22" s="90" customFormat="1" ht="12" customHeight="1" x14ac:dyDescent="0.25">
      <c r="A99" s="185" t="s">
        <v>199</v>
      </c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</row>
    <row r="100" spans="1:22" s="90" customFormat="1" ht="47.25" x14ac:dyDescent="0.25">
      <c r="A100" s="43" t="s">
        <v>55</v>
      </c>
      <c r="B100" s="43" t="s">
        <v>13</v>
      </c>
      <c r="C100" s="43" t="s">
        <v>66</v>
      </c>
      <c r="D100" s="43" t="s">
        <v>21</v>
      </c>
      <c r="E100" s="43" t="s">
        <v>15</v>
      </c>
      <c r="F100" s="43" t="s">
        <v>14</v>
      </c>
      <c r="G100" s="43" t="s">
        <v>52</v>
      </c>
      <c r="H100" s="43" t="s">
        <v>58</v>
      </c>
      <c r="I100" s="44" t="s">
        <v>157</v>
      </c>
      <c r="J100" s="44" t="s">
        <v>158</v>
      </c>
      <c r="K100" s="44" t="s">
        <v>159</v>
      </c>
      <c r="L100" s="44" t="s">
        <v>160</v>
      </c>
      <c r="M100" s="43" t="s">
        <v>161</v>
      </c>
      <c r="N100" s="45" t="s">
        <v>53</v>
      </c>
      <c r="O100" s="43" t="s">
        <v>54</v>
      </c>
      <c r="P100" s="43" t="s">
        <v>16</v>
      </c>
      <c r="Q100" s="43" t="s">
        <v>238</v>
      </c>
      <c r="R100" s="43" t="s">
        <v>57</v>
      </c>
      <c r="S100" s="43" t="s">
        <v>64</v>
      </c>
      <c r="T100" s="43" t="s">
        <v>62</v>
      </c>
      <c r="U100" s="43" t="s">
        <v>63</v>
      </c>
      <c r="V100" s="42" t="s">
        <v>464</v>
      </c>
    </row>
    <row r="101" spans="1:22" s="90" customFormat="1" ht="47.25" x14ac:dyDescent="0.25">
      <c r="A101" s="61">
        <v>47</v>
      </c>
      <c r="B101" s="62" t="s">
        <v>240</v>
      </c>
      <c r="C101" s="63" t="s">
        <v>381</v>
      </c>
      <c r="D101" s="132"/>
      <c r="E101" s="66"/>
      <c r="F101" s="66"/>
      <c r="G101" s="103"/>
      <c r="H101" s="103"/>
      <c r="I101" s="66"/>
      <c r="J101" s="67"/>
      <c r="K101" s="68"/>
      <c r="L101" s="66"/>
      <c r="M101" s="66"/>
      <c r="N101" s="144"/>
      <c r="O101" s="66"/>
      <c r="P101" s="103"/>
      <c r="Q101" s="107"/>
      <c r="R101" s="103"/>
      <c r="S101" s="103"/>
      <c r="T101" s="67"/>
      <c r="U101" s="67"/>
      <c r="V101" s="41"/>
    </row>
    <row r="102" spans="1:22" s="90" customFormat="1" ht="84" customHeight="1" x14ac:dyDescent="0.25">
      <c r="A102" s="11">
        <v>125</v>
      </c>
      <c r="B102" s="47" t="s">
        <v>357</v>
      </c>
      <c r="C102" s="47" t="s">
        <v>272</v>
      </c>
      <c r="D102" s="109">
        <v>15</v>
      </c>
      <c r="E102" s="50">
        <v>312.26</v>
      </c>
      <c r="F102" s="50">
        <f>D102*E102</f>
        <v>4683.8999999999996</v>
      </c>
      <c r="G102" s="50"/>
      <c r="H102" s="84"/>
      <c r="I102" s="50">
        <f>VLOOKUP($F$95,Tabisr,1)</f>
        <v>5925.91</v>
      </c>
      <c r="J102" s="51">
        <f>+F102-I102</f>
        <v>-1242.0100000000002</v>
      </c>
      <c r="K102" s="52">
        <f>VLOOKUP($F$95,Tabisr,4)</f>
        <v>0.21360000000000001</v>
      </c>
      <c r="L102" s="50">
        <f>(F102-4244.01)*17.92%</f>
        <v>78.828287999999901</v>
      </c>
      <c r="M102" s="50">
        <v>388.05</v>
      </c>
      <c r="N102" s="53">
        <f>L102+M102</f>
        <v>466.87828799999988</v>
      </c>
      <c r="O102" s="50"/>
      <c r="P102" s="50"/>
      <c r="Q102" s="54"/>
      <c r="R102" s="50"/>
      <c r="S102" s="50"/>
      <c r="T102" s="51">
        <f>F102+G102+H102-N102+O102-P102-Q102-R102-S102</f>
        <v>4217.0217119999998</v>
      </c>
      <c r="U102" s="51">
        <f>T102-G102</f>
        <v>4217.0217119999998</v>
      </c>
      <c r="V102" s="41"/>
    </row>
    <row r="103" spans="1:22" s="90" customFormat="1" ht="84" customHeight="1" x14ac:dyDescent="0.25">
      <c r="A103" s="11">
        <v>48</v>
      </c>
      <c r="B103" s="47" t="s">
        <v>104</v>
      </c>
      <c r="C103" s="74" t="s">
        <v>80</v>
      </c>
      <c r="D103" s="109">
        <v>15</v>
      </c>
      <c r="E103" s="50">
        <v>312.26</v>
      </c>
      <c r="F103" s="50">
        <f>D103*E103</f>
        <v>4683.8999999999996</v>
      </c>
      <c r="G103" s="50"/>
      <c r="H103" s="84"/>
      <c r="I103" s="50">
        <f>VLOOKUP($F$95,Tabisr,1)</f>
        <v>5925.91</v>
      </c>
      <c r="J103" s="51">
        <f>+F103-I103</f>
        <v>-1242.0100000000002</v>
      </c>
      <c r="K103" s="52">
        <f>VLOOKUP($F$95,Tabisr,4)</f>
        <v>0.21360000000000001</v>
      </c>
      <c r="L103" s="50">
        <f>(F103-4244.01)*17.92%</f>
        <v>78.828287999999901</v>
      </c>
      <c r="M103" s="50">
        <v>388.05</v>
      </c>
      <c r="N103" s="53">
        <f>L103+M103</f>
        <v>466.87828799999988</v>
      </c>
      <c r="O103" s="50"/>
      <c r="P103" s="50"/>
      <c r="Q103" s="54"/>
      <c r="R103" s="50"/>
      <c r="S103" s="50"/>
      <c r="T103" s="51">
        <f>F103+G103+H103-N103+O103-P103-Q103-R103-S103</f>
        <v>4217.0217119999998</v>
      </c>
      <c r="U103" s="51">
        <f>T103-G103</f>
        <v>4217.0217119999998</v>
      </c>
      <c r="V103" s="41"/>
    </row>
    <row r="104" spans="1:22" s="90" customFormat="1" ht="15.75" x14ac:dyDescent="0.25">
      <c r="A104" s="10"/>
      <c r="B104" s="124"/>
      <c r="C104" s="125"/>
      <c r="D104" s="91"/>
      <c r="E104" s="91"/>
      <c r="F104" s="126">
        <f>+SUM(F101:F103)</f>
        <v>9367.7999999999993</v>
      </c>
      <c r="G104" s="126">
        <f>+SUM(G101:G103)</f>
        <v>0</v>
      </c>
      <c r="H104" s="126">
        <f>+SUM(H101:H103)</f>
        <v>0</v>
      </c>
      <c r="I104" s="126">
        <f t="shared" ref="I104:R104" si="62">+SUM(I101:I103)</f>
        <v>11851.82</v>
      </c>
      <c r="J104" s="126">
        <f t="shared" si="62"/>
        <v>-2484.0200000000004</v>
      </c>
      <c r="K104" s="126">
        <f t="shared" si="62"/>
        <v>0.42720000000000002</v>
      </c>
      <c r="L104" s="126">
        <f t="shared" si="62"/>
        <v>157.6565759999998</v>
      </c>
      <c r="M104" s="126">
        <f t="shared" si="62"/>
        <v>776.1</v>
      </c>
      <c r="N104" s="127">
        <f>+SUM(N101:N103)</f>
        <v>933.75657599999977</v>
      </c>
      <c r="O104" s="126">
        <f t="shared" si="62"/>
        <v>0</v>
      </c>
      <c r="P104" s="126">
        <f t="shared" si="62"/>
        <v>0</v>
      </c>
      <c r="Q104" s="126">
        <f>+SUM(Q101:Q103)</f>
        <v>0</v>
      </c>
      <c r="R104" s="126">
        <f t="shared" si="62"/>
        <v>0</v>
      </c>
      <c r="S104" s="126">
        <f>+SUM(S101:S103)</f>
        <v>0</v>
      </c>
      <c r="T104" s="126">
        <f>+SUM(T101:T103)</f>
        <v>8434.0434239999995</v>
      </c>
      <c r="U104" s="126">
        <f>+SUM(U101:U103)</f>
        <v>8434.0434239999995</v>
      </c>
    </row>
    <row r="105" spans="1:22" s="90" customFormat="1" ht="15" customHeight="1" x14ac:dyDescent="0.25">
      <c r="A105" s="10"/>
      <c r="B105" s="124"/>
      <c r="C105" s="125"/>
      <c r="D105" s="91"/>
      <c r="E105" s="91"/>
      <c r="F105" s="126"/>
      <c r="G105" s="126"/>
      <c r="H105" s="126"/>
      <c r="I105" s="126"/>
      <c r="J105" s="126"/>
      <c r="K105" s="126"/>
      <c r="L105" s="126"/>
      <c r="M105" s="126"/>
      <c r="N105" s="127"/>
      <c r="O105" s="126"/>
      <c r="P105" s="126"/>
      <c r="Q105" s="126"/>
      <c r="R105" s="126"/>
      <c r="S105" s="126"/>
      <c r="T105" s="126"/>
      <c r="U105" s="126"/>
    </row>
    <row r="106" spans="1:22" s="90" customFormat="1" ht="15.75" x14ac:dyDescent="0.25">
      <c r="A106" s="184" t="s">
        <v>275</v>
      </c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</row>
    <row r="107" spans="1:22" s="90" customFormat="1" ht="47.25" x14ac:dyDescent="0.25">
      <c r="A107" s="43" t="s">
        <v>55</v>
      </c>
      <c r="B107" s="43" t="s">
        <v>13</v>
      </c>
      <c r="C107" s="43" t="s">
        <v>66</v>
      </c>
      <c r="D107" s="43" t="s">
        <v>21</v>
      </c>
      <c r="E107" s="43" t="s">
        <v>15</v>
      </c>
      <c r="F107" s="43" t="s">
        <v>14</v>
      </c>
      <c r="G107" s="43" t="s">
        <v>52</v>
      </c>
      <c r="H107" s="43" t="s">
        <v>58</v>
      </c>
      <c r="I107" s="44" t="s">
        <v>157</v>
      </c>
      <c r="J107" s="44" t="s">
        <v>158</v>
      </c>
      <c r="K107" s="44" t="s">
        <v>159</v>
      </c>
      <c r="L107" s="44" t="s">
        <v>160</v>
      </c>
      <c r="M107" s="43" t="s">
        <v>161</v>
      </c>
      <c r="N107" s="45" t="s">
        <v>53</v>
      </c>
      <c r="O107" s="43" t="s">
        <v>54</v>
      </c>
      <c r="P107" s="43" t="s">
        <v>16</v>
      </c>
      <c r="Q107" s="43" t="s">
        <v>238</v>
      </c>
      <c r="R107" s="43" t="s">
        <v>57</v>
      </c>
      <c r="S107" s="43" t="s">
        <v>64</v>
      </c>
      <c r="T107" s="43" t="s">
        <v>62</v>
      </c>
      <c r="U107" s="43" t="s">
        <v>63</v>
      </c>
      <c r="V107" s="42" t="s">
        <v>464</v>
      </c>
    </row>
    <row r="108" spans="1:22" s="90" customFormat="1" ht="84" customHeight="1" x14ac:dyDescent="0.25">
      <c r="A108" s="11">
        <v>49</v>
      </c>
      <c r="B108" s="47" t="s">
        <v>111</v>
      </c>
      <c r="C108" s="47" t="s">
        <v>270</v>
      </c>
      <c r="D108" s="109">
        <v>15</v>
      </c>
      <c r="E108" s="50">
        <v>661.33</v>
      </c>
      <c r="F108" s="50">
        <f>D108*E108</f>
        <v>9919.9500000000007</v>
      </c>
      <c r="G108" s="84"/>
      <c r="H108" s="84"/>
      <c r="I108" s="50">
        <v>5081</v>
      </c>
      <c r="J108" s="51">
        <f>+F108-I108</f>
        <v>4838.9500000000007</v>
      </c>
      <c r="K108" s="52">
        <v>0.21360000000000001</v>
      </c>
      <c r="L108" s="50">
        <f>(F108-5081.01)*21.36%</f>
        <v>1033.5975840000001</v>
      </c>
      <c r="M108" s="50">
        <v>538.20000000000005</v>
      </c>
      <c r="N108" s="53">
        <f>L108+M108</f>
        <v>1571.7975840000001</v>
      </c>
      <c r="O108" s="50">
        <f>VLOOKUP($F$95,Tabsub,3)</f>
        <v>0</v>
      </c>
      <c r="P108" s="84"/>
      <c r="Q108" s="88"/>
      <c r="R108" s="84"/>
      <c r="S108" s="84"/>
      <c r="T108" s="51">
        <f>F108+G108+H108-N108+O108-P108-Q108-R108-S108</f>
        <v>8348.1524160000008</v>
      </c>
      <c r="U108" s="51">
        <f>T108-G108</f>
        <v>8348.1524160000008</v>
      </c>
      <c r="V108" s="41"/>
    </row>
    <row r="109" spans="1:22" s="90" customFormat="1" ht="84" customHeight="1" x14ac:dyDescent="0.25">
      <c r="A109" s="11">
        <v>275</v>
      </c>
      <c r="B109" s="47" t="s">
        <v>229</v>
      </c>
      <c r="C109" s="47" t="s">
        <v>441</v>
      </c>
      <c r="D109" s="109">
        <v>15</v>
      </c>
      <c r="E109" s="50">
        <v>414.83</v>
      </c>
      <c r="F109" s="50">
        <f>D109*E109</f>
        <v>6222.45</v>
      </c>
      <c r="G109" s="50"/>
      <c r="H109" s="11"/>
      <c r="I109" s="50">
        <f>VLOOKUP($F$95,Tabisr,1)</f>
        <v>5925.91</v>
      </c>
      <c r="J109" s="51">
        <f>+F109-I109</f>
        <v>296.53999999999996</v>
      </c>
      <c r="K109" s="52">
        <f>VLOOKUP($F$95,Tabisr,4)</f>
        <v>0.21360000000000001</v>
      </c>
      <c r="L109" s="50">
        <f>(F109-4244.01)*17.92%</f>
        <v>354.53644800000001</v>
      </c>
      <c r="M109" s="50">
        <v>388.05</v>
      </c>
      <c r="N109" s="53">
        <v>690.94</v>
      </c>
      <c r="O109" s="50"/>
      <c r="P109" s="11"/>
      <c r="Q109" s="120"/>
      <c r="R109" s="11"/>
      <c r="S109" s="95"/>
      <c r="T109" s="51">
        <f>F109+G109+H109-N109+O109-P109-Q109-R109-S109</f>
        <v>5531.51</v>
      </c>
      <c r="U109" s="51">
        <f>T109-G109</f>
        <v>5531.51</v>
      </c>
      <c r="V109" s="41"/>
    </row>
    <row r="110" spans="1:22" s="90" customFormat="1" ht="84" customHeight="1" x14ac:dyDescent="0.25">
      <c r="A110" s="11">
        <v>50</v>
      </c>
      <c r="B110" s="47" t="s">
        <v>165</v>
      </c>
      <c r="C110" s="47" t="s">
        <v>442</v>
      </c>
      <c r="D110" s="109">
        <v>15</v>
      </c>
      <c r="E110" s="50">
        <v>414.83</v>
      </c>
      <c r="F110" s="50">
        <f>D110*E110</f>
        <v>6222.45</v>
      </c>
      <c r="G110" s="50"/>
      <c r="H110" s="11"/>
      <c r="I110" s="50">
        <f>VLOOKUP($F$95,Tabisr,1)</f>
        <v>5925.91</v>
      </c>
      <c r="J110" s="51">
        <f>+F110-I110</f>
        <v>296.53999999999996</v>
      </c>
      <c r="K110" s="52">
        <f>VLOOKUP($F$95,Tabisr,4)</f>
        <v>0.21360000000000001</v>
      </c>
      <c r="L110" s="50">
        <f>(F110-4244.01)*17.92%</f>
        <v>354.53644800000001</v>
      </c>
      <c r="M110" s="50">
        <v>388.05</v>
      </c>
      <c r="N110" s="53">
        <v>690.94</v>
      </c>
      <c r="O110" s="50"/>
      <c r="P110" s="11"/>
      <c r="Q110" s="120"/>
      <c r="R110" s="11"/>
      <c r="S110" s="95"/>
      <c r="T110" s="51">
        <f>F110+G110+H110-N110+O110-P110-Q110-R110-S110</f>
        <v>5531.51</v>
      </c>
      <c r="U110" s="51">
        <f>T110-G110</f>
        <v>5531.51</v>
      </c>
      <c r="V110" s="41"/>
    </row>
    <row r="111" spans="1:22" s="90" customFormat="1" ht="84" customHeight="1" x14ac:dyDescent="0.25">
      <c r="A111" s="11">
        <v>51</v>
      </c>
      <c r="B111" s="47" t="s">
        <v>17</v>
      </c>
      <c r="C111" s="74" t="s">
        <v>274</v>
      </c>
      <c r="D111" s="109">
        <v>15</v>
      </c>
      <c r="E111" s="50">
        <v>312.26</v>
      </c>
      <c r="F111" s="50">
        <f>D111*E111</f>
        <v>4683.8999999999996</v>
      </c>
      <c r="G111" s="50"/>
      <c r="H111" s="11"/>
      <c r="I111" s="50">
        <f>VLOOKUP($F$95,Tabisr,1)</f>
        <v>5925.91</v>
      </c>
      <c r="J111" s="51">
        <f>+F111-I111</f>
        <v>-1242.0100000000002</v>
      </c>
      <c r="K111" s="52">
        <f>VLOOKUP($F$95,Tabisr,4)</f>
        <v>0.21360000000000001</v>
      </c>
      <c r="L111" s="50">
        <f>(F111-4244.01)*17.92%</f>
        <v>78.828287999999901</v>
      </c>
      <c r="M111" s="50">
        <v>388.05</v>
      </c>
      <c r="N111" s="53">
        <f>L111+M111</f>
        <v>466.87828799999988</v>
      </c>
      <c r="O111" s="50"/>
      <c r="P111" s="11"/>
      <c r="Q111" s="120"/>
      <c r="R111" s="11"/>
      <c r="S111" s="95"/>
      <c r="T111" s="51">
        <f>F111+G111+H111-N111+O111-P111-Q111-R111-S111</f>
        <v>4217.0217119999998</v>
      </c>
      <c r="U111" s="51">
        <f>T111-G111</f>
        <v>4217.0217119999998</v>
      </c>
      <c r="V111" s="41"/>
    </row>
    <row r="112" spans="1:22" s="90" customFormat="1" ht="12" customHeight="1" x14ac:dyDescent="0.25">
      <c r="A112" s="10"/>
      <c r="B112" s="124"/>
      <c r="C112" s="125"/>
      <c r="D112" s="91"/>
      <c r="E112" s="91"/>
      <c r="F112" s="126">
        <f>+SUM(F108:F111)</f>
        <v>27048.75</v>
      </c>
      <c r="G112" s="126">
        <f>+SUM(G108:G111)</f>
        <v>0</v>
      </c>
      <c r="H112" s="126">
        <f t="shared" ref="H112:P112" si="63">+SUM(H110:H111)</f>
        <v>0</v>
      </c>
      <c r="I112" s="126">
        <f t="shared" si="63"/>
        <v>11851.82</v>
      </c>
      <c r="J112" s="126">
        <f t="shared" si="63"/>
        <v>-945.47000000000025</v>
      </c>
      <c r="K112" s="126">
        <f t="shared" si="63"/>
        <v>0.42720000000000002</v>
      </c>
      <c r="L112" s="126">
        <f t="shared" si="63"/>
        <v>433.36473599999988</v>
      </c>
      <c r="M112" s="126">
        <f t="shared" si="63"/>
        <v>776.1</v>
      </c>
      <c r="N112" s="127">
        <f>+SUM(N108:N111)</f>
        <v>3420.5558720000004</v>
      </c>
      <c r="O112" s="126">
        <f t="shared" si="63"/>
        <v>0</v>
      </c>
      <c r="P112" s="126">
        <f t="shared" si="63"/>
        <v>0</v>
      </c>
      <c r="Q112" s="126">
        <f>SUM(Q108:Q111)</f>
        <v>0</v>
      </c>
      <c r="R112" s="126">
        <f>+SUM(R108:R111)</f>
        <v>0</v>
      </c>
      <c r="S112" s="126">
        <f>+SUM(S108:S111)</f>
        <v>0</v>
      </c>
      <c r="T112" s="126">
        <f>+SUM(T108:T111)</f>
        <v>23628.194128000003</v>
      </c>
      <c r="U112" s="126">
        <f>+SUM(U108:U111)</f>
        <v>23628.194128000003</v>
      </c>
    </row>
    <row r="113" spans="1:22" s="90" customFormat="1" ht="13.5" customHeight="1" x14ac:dyDescent="0.25">
      <c r="A113" s="10"/>
      <c r="B113" s="124"/>
      <c r="C113" s="125"/>
      <c r="D113" s="91"/>
      <c r="E113" s="91"/>
      <c r="F113" s="126"/>
      <c r="G113" s="126"/>
      <c r="H113" s="126"/>
      <c r="I113" s="126"/>
      <c r="J113" s="126"/>
      <c r="K113" s="126"/>
      <c r="L113" s="126"/>
      <c r="M113" s="126"/>
      <c r="N113" s="127"/>
      <c r="O113" s="126"/>
      <c r="P113" s="126"/>
      <c r="Q113" s="126"/>
      <c r="R113" s="126"/>
      <c r="S113" s="126"/>
      <c r="T113" s="126"/>
      <c r="U113" s="126"/>
    </row>
    <row r="114" spans="1:22" s="90" customFormat="1" ht="15.75" x14ac:dyDescent="0.25">
      <c r="A114" s="184" t="s">
        <v>200</v>
      </c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</row>
    <row r="115" spans="1:22" s="90" customFormat="1" ht="47.25" x14ac:dyDescent="0.25">
      <c r="A115" s="43" t="s">
        <v>55</v>
      </c>
      <c r="B115" s="43" t="s">
        <v>13</v>
      </c>
      <c r="C115" s="43" t="s">
        <v>66</v>
      </c>
      <c r="D115" s="43" t="s">
        <v>21</v>
      </c>
      <c r="E115" s="43" t="s">
        <v>15</v>
      </c>
      <c r="F115" s="43" t="s">
        <v>14</v>
      </c>
      <c r="G115" s="43" t="s">
        <v>52</v>
      </c>
      <c r="H115" s="43" t="s">
        <v>58</v>
      </c>
      <c r="I115" s="44" t="s">
        <v>157</v>
      </c>
      <c r="J115" s="44" t="s">
        <v>158</v>
      </c>
      <c r="K115" s="44" t="s">
        <v>159</v>
      </c>
      <c r="L115" s="44" t="s">
        <v>160</v>
      </c>
      <c r="M115" s="43" t="s">
        <v>161</v>
      </c>
      <c r="N115" s="45" t="s">
        <v>53</v>
      </c>
      <c r="O115" s="43" t="s">
        <v>54</v>
      </c>
      <c r="P115" s="43" t="s">
        <v>16</v>
      </c>
      <c r="Q115" s="43" t="s">
        <v>238</v>
      </c>
      <c r="R115" s="43" t="s">
        <v>57</v>
      </c>
      <c r="S115" s="43" t="s">
        <v>64</v>
      </c>
      <c r="T115" s="43" t="s">
        <v>62</v>
      </c>
      <c r="U115" s="43" t="s">
        <v>63</v>
      </c>
      <c r="V115" s="42" t="s">
        <v>464</v>
      </c>
    </row>
    <row r="116" spans="1:22" s="90" customFormat="1" ht="84" customHeight="1" x14ac:dyDescent="0.25">
      <c r="A116" s="11">
        <v>52</v>
      </c>
      <c r="B116" s="47" t="s">
        <v>169</v>
      </c>
      <c r="C116" s="47" t="s">
        <v>73</v>
      </c>
      <c r="D116" s="109">
        <v>15</v>
      </c>
      <c r="E116" s="50">
        <v>312.26</v>
      </c>
      <c r="F116" s="50">
        <f t="shared" ref="F116:F121" si="64">D116*E116</f>
        <v>4683.8999999999996</v>
      </c>
      <c r="G116" s="84"/>
      <c r="H116" s="84"/>
      <c r="I116" s="50">
        <f>VLOOKUP($F$95,Tabisr,1)</f>
        <v>5925.91</v>
      </c>
      <c r="J116" s="51">
        <f>+F116-I116</f>
        <v>-1242.0100000000002</v>
      </c>
      <c r="K116" s="52">
        <f>VLOOKUP($F$95,Tabisr,4)</f>
        <v>0.21360000000000001</v>
      </c>
      <c r="L116" s="50">
        <f>(F116-4244.01)*17.92%</f>
        <v>78.828287999999901</v>
      </c>
      <c r="M116" s="50">
        <v>388.05</v>
      </c>
      <c r="N116" s="53">
        <f>L116+M116</f>
        <v>466.87828799999988</v>
      </c>
      <c r="O116" s="50">
        <f>VLOOKUP($F$95,Tabsub,3)</f>
        <v>0</v>
      </c>
      <c r="P116" s="84"/>
      <c r="Q116" s="88"/>
      <c r="R116" s="84"/>
      <c r="S116" s="84"/>
      <c r="T116" s="51">
        <f t="shared" ref="T116:T121" si="65">F116+G116+H116-N116+O116-P116-Q116-R116-S116</f>
        <v>4217.0217119999998</v>
      </c>
      <c r="U116" s="51">
        <f t="shared" ref="U116:U121" si="66">T116-G116</f>
        <v>4217.0217119999998</v>
      </c>
      <c r="V116" s="41"/>
    </row>
    <row r="117" spans="1:22" s="90" customFormat="1" ht="84" customHeight="1" x14ac:dyDescent="0.25">
      <c r="A117" s="11">
        <v>53</v>
      </c>
      <c r="B117" s="47" t="s">
        <v>215</v>
      </c>
      <c r="C117" s="47" t="s">
        <v>68</v>
      </c>
      <c r="D117" s="109">
        <v>15</v>
      </c>
      <c r="E117" s="109">
        <v>263.56</v>
      </c>
      <c r="F117" s="50">
        <f t="shared" si="64"/>
        <v>3953.4</v>
      </c>
      <c r="G117" s="50"/>
      <c r="H117" s="11"/>
      <c r="I117" s="50">
        <f>VLOOKUP($F$27,Tabisr,1)</f>
        <v>2422.81</v>
      </c>
      <c r="J117" s="51">
        <f>+F117-I117</f>
        <v>1530.5900000000001</v>
      </c>
      <c r="K117" s="52">
        <f>VLOOKUP($F$27,Tabisr,4)</f>
        <v>0.10879999999999999</v>
      </c>
      <c r="L117" s="50">
        <f>(F117-3651.01)*16%</f>
        <v>48.382399999999983</v>
      </c>
      <c r="M117" s="50">
        <v>293.25</v>
      </c>
      <c r="N117" s="53">
        <f>M117+L117</f>
        <v>341.63239999999996</v>
      </c>
      <c r="O117" s="50"/>
      <c r="P117" s="50"/>
      <c r="Q117" s="54"/>
      <c r="R117" s="50"/>
      <c r="S117" s="50"/>
      <c r="T117" s="51">
        <f t="shared" si="65"/>
        <v>3611.7676000000001</v>
      </c>
      <c r="U117" s="51">
        <f t="shared" si="66"/>
        <v>3611.7676000000001</v>
      </c>
      <c r="V117" s="41"/>
    </row>
    <row r="118" spans="1:22" s="90" customFormat="1" ht="84" customHeight="1" x14ac:dyDescent="0.25">
      <c r="A118" s="11">
        <v>54</v>
      </c>
      <c r="B118" s="47" t="s">
        <v>118</v>
      </c>
      <c r="C118" s="47" t="s">
        <v>91</v>
      </c>
      <c r="D118" s="109">
        <v>15</v>
      </c>
      <c r="E118" s="109">
        <v>263.56</v>
      </c>
      <c r="F118" s="50">
        <f t="shared" si="64"/>
        <v>3953.4</v>
      </c>
      <c r="G118" s="50"/>
      <c r="H118" s="50"/>
      <c r="I118" s="50">
        <f>VLOOKUP($F$27,Tabisr,1)</f>
        <v>2422.81</v>
      </c>
      <c r="J118" s="51">
        <f>+F118-I118</f>
        <v>1530.5900000000001</v>
      </c>
      <c r="K118" s="52">
        <f>VLOOKUP($F$27,Tabisr,4)</f>
        <v>0.10879999999999999</v>
      </c>
      <c r="L118" s="50">
        <f>(F118-3651.01)*16%</f>
        <v>48.382399999999983</v>
      </c>
      <c r="M118" s="50">
        <v>293.25</v>
      </c>
      <c r="N118" s="53">
        <f>M118+L118</f>
        <v>341.63239999999996</v>
      </c>
      <c r="O118" s="50"/>
      <c r="P118" s="50"/>
      <c r="Q118" s="54"/>
      <c r="R118" s="50"/>
      <c r="S118" s="50"/>
      <c r="T118" s="51">
        <f t="shared" si="65"/>
        <v>3611.7676000000001</v>
      </c>
      <c r="U118" s="51">
        <f t="shared" si="66"/>
        <v>3611.7676000000001</v>
      </c>
      <c r="V118" s="41"/>
    </row>
    <row r="119" spans="1:22" s="90" customFormat="1" ht="84" customHeight="1" x14ac:dyDescent="0.25">
      <c r="A119" s="11">
        <v>55</v>
      </c>
      <c r="B119" s="47" t="s">
        <v>18</v>
      </c>
      <c r="C119" s="47" t="s">
        <v>91</v>
      </c>
      <c r="D119" s="109">
        <v>15</v>
      </c>
      <c r="E119" s="109">
        <v>263.56</v>
      </c>
      <c r="F119" s="50">
        <f t="shared" si="64"/>
        <v>3953.4</v>
      </c>
      <c r="G119" s="50"/>
      <c r="H119" s="50"/>
      <c r="I119" s="50">
        <f>VLOOKUP($F$27,Tabisr,1)</f>
        <v>2422.81</v>
      </c>
      <c r="J119" s="51">
        <f>+F119-I119</f>
        <v>1530.5900000000001</v>
      </c>
      <c r="K119" s="52">
        <f>VLOOKUP($F$27,Tabisr,4)</f>
        <v>0.10879999999999999</v>
      </c>
      <c r="L119" s="50">
        <f>(F119-3651.01)*16%</f>
        <v>48.382399999999983</v>
      </c>
      <c r="M119" s="50">
        <v>293.25</v>
      </c>
      <c r="N119" s="53">
        <f>M119+L119</f>
        <v>341.63239999999996</v>
      </c>
      <c r="O119" s="50"/>
      <c r="P119" s="50"/>
      <c r="Q119" s="54"/>
      <c r="R119" s="50"/>
      <c r="S119" s="50"/>
      <c r="T119" s="51">
        <f t="shared" si="65"/>
        <v>3611.7676000000001</v>
      </c>
      <c r="U119" s="51">
        <f t="shared" si="66"/>
        <v>3611.7676000000001</v>
      </c>
      <c r="V119" s="41"/>
    </row>
    <row r="120" spans="1:22" s="90" customFormat="1" ht="84" customHeight="1" x14ac:dyDescent="0.25">
      <c r="A120" s="11">
        <v>56</v>
      </c>
      <c r="B120" s="47" t="s">
        <v>12</v>
      </c>
      <c r="C120" s="47" t="s">
        <v>91</v>
      </c>
      <c r="D120" s="109">
        <v>15</v>
      </c>
      <c r="E120" s="50">
        <v>263.56</v>
      </c>
      <c r="F120" s="50">
        <f t="shared" si="64"/>
        <v>3953.4</v>
      </c>
      <c r="G120" s="50"/>
      <c r="H120" s="50"/>
      <c r="I120" s="50">
        <f>VLOOKUP($F$320,Tabisr,1)</f>
        <v>2422.81</v>
      </c>
      <c r="J120" s="51">
        <f>+F120-I120</f>
        <v>1530.5900000000001</v>
      </c>
      <c r="K120" s="52">
        <f>VLOOKUP($F$320,Tabisr,4)</f>
        <v>0.10879999999999999</v>
      </c>
      <c r="L120" s="50">
        <f>(F120-3651.01)*16%</f>
        <v>48.382399999999983</v>
      </c>
      <c r="M120" s="50">
        <v>293.25</v>
      </c>
      <c r="N120" s="53">
        <f>M120+L120</f>
        <v>341.63239999999996</v>
      </c>
      <c r="O120" s="50"/>
      <c r="P120" s="145"/>
      <c r="Q120" s="145"/>
      <c r="R120" s="111"/>
      <c r="S120" s="111"/>
      <c r="T120" s="51">
        <f t="shared" si="65"/>
        <v>3611.7676000000001</v>
      </c>
      <c r="U120" s="51">
        <f t="shared" si="66"/>
        <v>3611.7676000000001</v>
      </c>
      <c r="V120" s="41"/>
    </row>
    <row r="121" spans="1:22" s="90" customFormat="1" ht="84" customHeight="1" x14ac:dyDescent="0.25">
      <c r="A121" s="11">
        <v>57</v>
      </c>
      <c r="B121" s="47" t="s">
        <v>10</v>
      </c>
      <c r="C121" s="47" t="s">
        <v>75</v>
      </c>
      <c r="D121" s="109">
        <v>15</v>
      </c>
      <c r="E121" s="109">
        <v>220.28</v>
      </c>
      <c r="F121" s="50">
        <f t="shared" si="64"/>
        <v>3304.2</v>
      </c>
      <c r="G121" s="50"/>
      <c r="H121" s="11"/>
      <c r="I121" s="50">
        <v>2077.5100000000002</v>
      </c>
      <c r="J121" s="51">
        <v>121.95</v>
      </c>
      <c r="K121" s="52">
        <v>0.10879999999999999</v>
      </c>
      <c r="L121" s="50">
        <f>(F121-2077.51)*10.88%</f>
        <v>133.46387199999995</v>
      </c>
      <c r="M121" s="50">
        <v>121.95</v>
      </c>
      <c r="N121" s="53">
        <f>L121+M121</f>
        <v>255.41387199999997</v>
      </c>
      <c r="O121" s="50">
        <v>125.1</v>
      </c>
      <c r="P121" s="50"/>
      <c r="Q121" s="54"/>
      <c r="R121" s="50"/>
      <c r="S121" s="50"/>
      <c r="T121" s="51">
        <f t="shared" si="65"/>
        <v>3173.8861279999996</v>
      </c>
      <c r="U121" s="51">
        <f t="shared" si="66"/>
        <v>3173.8861279999996</v>
      </c>
      <c r="V121" s="41"/>
    </row>
    <row r="122" spans="1:22" s="90" customFormat="1" ht="15.75" x14ac:dyDescent="0.25">
      <c r="A122" s="10"/>
      <c r="B122" s="124"/>
      <c r="C122" s="125"/>
      <c r="D122" s="91"/>
      <c r="E122" s="91"/>
      <c r="F122" s="126">
        <f>+SUM(F116:F121)</f>
        <v>23801.7</v>
      </c>
      <c r="G122" s="126">
        <f>+SUM(G116:G121)</f>
        <v>0</v>
      </c>
      <c r="H122" s="126">
        <f t="shared" ref="H122:M122" si="67">+SUM(H116:H121)</f>
        <v>0</v>
      </c>
      <c r="I122" s="126">
        <f t="shared" si="67"/>
        <v>17694.659999999996</v>
      </c>
      <c r="J122" s="126">
        <f t="shared" si="67"/>
        <v>5002.3</v>
      </c>
      <c r="K122" s="126">
        <f t="shared" si="67"/>
        <v>0.75760000000000005</v>
      </c>
      <c r="L122" s="126">
        <f t="shared" si="67"/>
        <v>405.82175999999981</v>
      </c>
      <c r="M122" s="126">
        <f t="shared" si="67"/>
        <v>1683</v>
      </c>
      <c r="N122" s="127">
        <f>+SUM(N116:N121)</f>
        <v>2088.8217599999998</v>
      </c>
      <c r="O122" s="126">
        <f>+SUM(O116:O121)</f>
        <v>125.1</v>
      </c>
      <c r="P122" s="126">
        <f>+SUM(P116:P121)</f>
        <v>0</v>
      </c>
      <c r="Q122" s="126">
        <f>+SUM(Q116:Q121)</f>
        <v>0</v>
      </c>
      <c r="R122" s="126">
        <f t="shared" ref="R122" si="68">+SUM(R116:R121)</f>
        <v>0</v>
      </c>
      <c r="S122" s="126">
        <f>+SUM(S116:S121)</f>
        <v>0</v>
      </c>
      <c r="T122" s="126">
        <f>+SUM(T116:T121)</f>
        <v>21837.978239999997</v>
      </c>
      <c r="U122" s="126">
        <f>+SUM(U116:U121)</f>
        <v>21837.978239999997</v>
      </c>
    </row>
    <row r="123" spans="1:22" s="90" customFormat="1" ht="15.75" x14ac:dyDescent="0.25">
      <c r="A123" s="10"/>
      <c r="B123" s="124"/>
      <c r="C123" s="125"/>
      <c r="D123" s="91"/>
      <c r="E123" s="91"/>
      <c r="F123" s="126"/>
      <c r="G123" s="126"/>
      <c r="H123" s="126"/>
      <c r="I123" s="126"/>
      <c r="J123" s="126"/>
      <c r="K123" s="126"/>
      <c r="L123" s="126"/>
      <c r="M123" s="126"/>
      <c r="N123" s="127"/>
      <c r="O123" s="126"/>
      <c r="P123" s="126"/>
      <c r="Q123" s="126"/>
      <c r="R123" s="126"/>
      <c r="S123" s="126"/>
      <c r="T123" s="126"/>
      <c r="U123" s="126"/>
    </row>
    <row r="124" spans="1:22" s="90" customFormat="1" ht="15.75" x14ac:dyDescent="0.25">
      <c r="A124" s="10"/>
      <c r="B124" s="124"/>
      <c r="C124" s="125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128"/>
      <c r="O124" s="91"/>
      <c r="P124" s="91"/>
      <c r="Q124" s="129"/>
      <c r="R124" s="91"/>
      <c r="S124" s="91"/>
      <c r="T124" s="91"/>
      <c r="U124" s="91"/>
    </row>
    <row r="125" spans="1:22" s="90" customFormat="1" ht="15.75" x14ac:dyDescent="0.25">
      <c r="A125" s="184" t="s">
        <v>201</v>
      </c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</row>
    <row r="126" spans="1:22" s="90" customFormat="1" ht="47.25" x14ac:dyDescent="0.25">
      <c r="A126" s="43" t="s">
        <v>55</v>
      </c>
      <c r="B126" s="43" t="s">
        <v>13</v>
      </c>
      <c r="C126" s="43" t="s">
        <v>66</v>
      </c>
      <c r="D126" s="43" t="s">
        <v>21</v>
      </c>
      <c r="E126" s="43" t="s">
        <v>15</v>
      </c>
      <c r="F126" s="43" t="s">
        <v>14</v>
      </c>
      <c r="G126" s="43" t="s">
        <v>52</v>
      </c>
      <c r="H126" s="43" t="s">
        <v>58</v>
      </c>
      <c r="I126" s="44" t="s">
        <v>157</v>
      </c>
      <c r="J126" s="44" t="s">
        <v>158</v>
      </c>
      <c r="K126" s="44" t="s">
        <v>159</v>
      </c>
      <c r="L126" s="44" t="s">
        <v>160</v>
      </c>
      <c r="M126" s="43" t="s">
        <v>161</v>
      </c>
      <c r="N126" s="45" t="s">
        <v>53</v>
      </c>
      <c r="O126" s="43" t="s">
        <v>54</v>
      </c>
      <c r="P126" s="43" t="s">
        <v>16</v>
      </c>
      <c r="Q126" s="43" t="s">
        <v>238</v>
      </c>
      <c r="R126" s="43" t="s">
        <v>57</v>
      </c>
      <c r="S126" s="43" t="s">
        <v>64</v>
      </c>
      <c r="T126" s="43" t="s">
        <v>62</v>
      </c>
      <c r="U126" s="43" t="s">
        <v>63</v>
      </c>
      <c r="V126" s="42" t="s">
        <v>464</v>
      </c>
    </row>
    <row r="127" spans="1:22" s="90" customFormat="1" ht="85.9" customHeight="1" x14ac:dyDescent="0.25">
      <c r="A127" s="11">
        <v>58</v>
      </c>
      <c r="B127" s="47" t="s">
        <v>231</v>
      </c>
      <c r="C127" s="47" t="s">
        <v>225</v>
      </c>
      <c r="D127" s="109">
        <v>15</v>
      </c>
      <c r="E127" s="50">
        <v>661.33</v>
      </c>
      <c r="F127" s="50">
        <f t="shared" ref="F127:F139" si="69">D127*E127</f>
        <v>9919.9500000000007</v>
      </c>
      <c r="G127" s="84"/>
      <c r="H127" s="84"/>
      <c r="I127" s="50">
        <v>5081</v>
      </c>
      <c r="J127" s="51">
        <f t="shared" ref="J127:J139" si="70">+F127-I127</f>
        <v>4838.9500000000007</v>
      </c>
      <c r="K127" s="52">
        <v>0.21360000000000001</v>
      </c>
      <c r="L127" s="50">
        <f>(F127-5081.01)*21.36%</f>
        <v>1033.5975840000001</v>
      </c>
      <c r="M127" s="50">
        <v>538.20000000000005</v>
      </c>
      <c r="N127" s="53">
        <f>L127+M127</f>
        <v>1571.7975840000001</v>
      </c>
      <c r="O127" s="50"/>
      <c r="P127" s="84"/>
      <c r="Q127" s="88"/>
      <c r="R127" s="84"/>
      <c r="S127" s="84"/>
      <c r="T127" s="51">
        <f t="shared" ref="T127:T139" si="71">F127+G127+H127-N127+O127-P127-Q127-R127-S127</f>
        <v>8348.1524160000008</v>
      </c>
      <c r="U127" s="51">
        <f t="shared" ref="U127:U139" si="72">T127-G127</f>
        <v>8348.1524160000008</v>
      </c>
      <c r="V127" s="41"/>
    </row>
    <row r="128" spans="1:22" s="90" customFormat="1" ht="85.9" customHeight="1" x14ac:dyDescent="0.25">
      <c r="A128" s="11">
        <v>59</v>
      </c>
      <c r="B128" s="47" t="s">
        <v>447</v>
      </c>
      <c r="C128" s="47" t="s">
        <v>250</v>
      </c>
      <c r="D128" s="109">
        <v>15</v>
      </c>
      <c r="E128" s="50">
        <v>414.83</v>
      </c>
      <c r="F128" s="50">
        <f>D128*E128</f>
        <v>6222.45</v>
      </c>
      <c r="G128" s="50"/>
      <c r="H128" s="11"/>
      <c r="I128" s="50">
        <f>VLOOKUP($F$95,Tabisr,1)</f>
        <v>5925.91</v>
      </c>
      <c r="J128" s="51">
        <f>+F128-I128</f>
        <v>296.53999999999996</v>
      </c>
      <c r="K128" s="52">
        <f>VLOOKUP($F$95,Tabisr,4)</f>
        <v>0.21360000000000001</v>
      </c>
      <c r="L128" s="50">
        <f>(F128-4244.01)*17.92%</f>
        <v>354.53644800000001</v>
      </c>
      <c r="M128" s="50">
        <v>388.05</v>
      </c>
      <c r="N128" s="53">
        <v>690.94</v>
      </c>
      <c r="O128" s="50"/>
      <c r="P128" s="11"/>
      <c r="Q128" s="120"/>
      <c r="R128" s="11"/>
      <c r="S128" s="95"/>
      <c r="T128" s="51">
        <f>F128+G128+H128-N128+O128-P128-Q128-R128-S128</f>
        <v>5531.51</v>
      </c>
      <c r="U128" s="51">
        <f>T128-G128</f>
        <v>5531.51</v>
      </c>
      <c r="V128" s="41"/>
    </row>
    <row r="129" spans="1:22" s="90" customFormat="1" ht="85.9" customHeight="1" x14ac:dyDescent="0.25">
      <c r="A129" s="135">
        <v>30</v>
      </c>
      <c r="B129" s="47" t="s">
        <v>291</v>
      </c>
      <c r="C129" s="47" t="s">
        <v>68</v>
      </c>
      <c r="D129" s="109">
        <v>15</v>
      </c>
      <c r="E129" s="50">
        <v>263.56</v>
      </c>
      <c r="F129" s="50">
        <f>D129*E129</f>
        <v>3953.4</v>
      </c>
      <c r="G129" s="50"/>
      <c r="H129" s="50"/>
      <c r="I129" s="50">
        <v>4244.01</v>
      </c>
      <c r="J129" s="51">
        <f>+F129-I129</f>
        <v>-290.61000000000013</v>
      </c>
      <c r="K129" s="52">
        <v>0.1792</v>
      </c>
      <c r="L129" s="50">
        <f>(F129-3651.01)*16%</f>
        <v>48.382399999999983</v>
      </c>
      <c r="M129" s="50">
        <v>293.25</v>
      </c>
      <c r="N129" s="53">
        <f>M129+L129</f>
        <v>341.63239999999996</v>
      </c>
      <c r="O129" s="50"/>
      <c r="P129" s="50"/>
      <c r="Q129" s="54"/>
      <c r="R129" s="50"/>
      <c r="S129" s="50"/>
      <c r="T129" s="51">
        <f>F129+G129+H129-N129+O129-Q129-P129-R129-S129</f>
        <v>3611.7676000000001</v>
      </c>
      <c r="U129" s="51">
        <f>T129-G129</f>
        <v>3611.7676000000001</v>
      </c>
      <c r="V129" s="41"/>
    </row>
    <row r="130" spans="1:22" s="90" customFormat="1" ht="15.75" x14ac:dyDescent="0.25">
      <c r="A130" s="61">
        <v>282</v>
      </c>
      <c r="B130" s="63" t="s">
        <v>240</v>
      </c>
      <c r="C130" s="62" t="s">
        <v>277</v>
      </c>
      <c r="D130" s="132"/>
      <c r="E130" s="146"/>
      <c r="F130" s="66"/>
      <c r="G130" s="103"/>
      <c r="H130" s="103"/>
      <c r="I130" s="66"/>
      <c r="J130" s="67"/>
      <c r="K130" s="68"/>
      <c r="L130" s="66"/>
      <c r="M130" s="66"/>
      <c r="N130" s="73"/>
      <c r="O130" s="66"/>
      <c r="P130" s="103"/>
      <c r="Q130" s="107"/>
      <c r="R130" s="103"/>
      <c r="S130" s="103"/>
      <c r="T130" s="67"/>
      <c r="U130" s="67"/>
      <c r="V130" s="41"/>
    </row>
    <row r="131" spans="1:22" s="90" customFormat="1" ht="31.5" x14ac:dyDescent="0.25">
      <c r="A131" s="99">
        <v>60</v>
      </c>
      <c r="B131" s="63" t="s">
        <v>240</v>
      </c>
      <c r="C131" s="63" t="s">
        <v>277</v>
      </c>
      <c r="D131" s="132"/>
      <c r="E131" s="146"/>
      <c r="F131" s="66"/>
      <c r="G131" s="103"/>
      <c r="H131" s="103"/>
      <c r="I131" s="66"/>
      <c r="J131" s="67"/>
      <c r="K131" s="68"/>
      <c r="L131" s="66"/>
      <c r="M131" s="66"/>
      <c r="N131" s="73"/>
      <c r="O131" s="66"/>
      <c r="P131" s="103"/>
      <c r="Q131" s="107"/>
      <c r="R131" s="103"/>
      <c r="S131" s="103"/>
      <c r="T131" s="67"/>
      <c r="U131" s="67"/>
      <c r="V131" s="41"/>
    </row>
    <row r="132" spans="1:22" s="90" customFormat="1" ht="85.9" customHeight="1" x14ac:dyDescent="0.25">
      <c r="A132" s="75">
        <v>61</v>
      </c>
      <c r="B132" s="76" t="s">
        <v>288</v>
      </c>
      <c r="C132" s="76" t="s">
        <v>448</v>
      </c>
      <c r="D132" s="147">
        <v>15</v>
      </c>
      <c r="E132" s="148">
        <v>312.26</v>
      </c>
      <c r="F132" s="79">
        <f t="shared" si="69"/>
        <v>4683.8999999999996</v>
      </c>
      <c r="G132" s="149"/>
      <c r="H132" s="149"/>
      <c r="I132" s="79">
        <v>5083</v>
      </c>
      <c r="J132" s="80">
        <f t="shared" si="70"/>
        <v>-399.10000000000036</v>
      </c>
      <c r="K132" s="81">
        <v>2.2136</v>
      </c>
      <c r="L132" s="79">
        <f t="shared" ref="L132:L139" si="73">(F132-5081.01)*21.36%</f>
        <v>-84.822696000000121</v>
      </c>
      <c r="M132" s="79">
        <v>540.20000000000005</v>
      </c>
      <c r="N132" s="82">
        <f t="shared" ref="N132:N133" si="74">L132+M132</f>
        <v>455.37730399999992</v>
      </c>
      <c r="O132" s="79"/>
      <c r="P132" s="149"/>
      <c r="Q132" s="150"/>
      <c r="R132" s="149"/>
      <c r="S132" s="149"/>
      <c r="T132" s="80">
        <f t="shared" si="71"/>
        <v>4228.522696</v>
      </c>
      <c r="U132" s="80">
        <f t="shared" si="72"/>
        <v>4228.522696</v>
      </c>
      <c r="V132" s="41"/>
    </row>
    <row r="133" spans="1:22" s="90" customFormat="1" ht="85.9" customHeight="1" x14ac:dyDescent="0.25">
      <c r="A133" s="46">
        <v>274</v>
      </c>
      <c r="B133" s="47" t="s">
        <v>461</v>
      </c>
      <c r="C133" s="47" t="s">
        <v>289</v>
      </c>
      <c r="D133" s="109">
        <v>15</v>
      </c>
      <c r="E133" s="151">
        <v>264.52</v>
      </c>
      <c r="F133" s="50">
        <f t="shared" si="69"/>
        <v>3967.7999999999997</v>
      </c>
      <c r="G133" s="84"/>
      <c r="H133" s="84"/>
      <c r="I133" s="50">
        <v>5083</v>
      </c>
      <c r="J133" s="51">
        <f t="shared" si="70"/>
        <v>-1115.2000000000003</v>
      </c>
      <c r="K133" s="52">
        <v>2.2136</v>
      </c>
      <c r="L133" s="50">
        <f t="shared" si="73"/>
        <v>-237.78165600000008</v>
      </c>
      <c r="M133" s="50">
        <v>540.20000000000005</v>
      </c>
      <c r="N133" s="53">
        <f t="shared" si="74"/>
        <v>302.41834399999993</v>
      </c>
      <c r="O133" s="50"/>
      <c r="P133" s="84"/>
      <c r="Q133" s="88"/>
      <c r="R133" s="84"/>
      <c r="S133" s="84"/>
      <c r="T133" s="51">
        <f t="shared" si="71"/>
        <v>3665.3816559999996</v>
      </c>
      <c r="U133" s="51">
        <f t="shared" si="72"/>
        <v>3665.3816559999996</v>
      </c>
      <c r="V133" s="41"/>
    </row>
    <row r="134" spans="1:22" s="90" customFormat="1" ht="85.9" customHeight="1" x14ac:dyDescent="0.25">
      <c r="A134" s="46">
        <v>247</v>
      </c>
      <c r="B134" s="47" t="s">
        <v>422</v>
      </c>
      <c r="C134" s="47" t="s">
        <v>289</v>
      </c>
      <c r="D134" s="109">
        <v>15</v>
      </c>
      <c r="E134" s="151">
        <v>264.52</v>
      </c>
      <c r="F134" s="50">
        <f t="shared" ref="F134" si="75">D134*E134</f>
        <v>3967.7999999999997</v>
      </c>
      <c r="G134" s="84"/>
      <c r="H134" s="84"/>
      <c r="I134" s="50">
        <v>5083</v>
      </c>
      <c r="J134" s="51">
        <f t="shared" ref="J134" si="76">+F134-I134</f>
        <v>-1115.2000000000003</v>
      </c>
      <c r="K134" s="52">
        <v>2.2136</v>
      </c>
      <c r="L134" s="50">
        <f t="shared" ref="L134" si="77">(F134-5081.01)*21.36%</f>
        <v>-237.78165600000008</v>
      </c>
      <c r="M134" s="50">
        <v>540.20000000000005</v>
      </c>
      <c r="N134" s="53">
        <f t="shared" ref="N134" si="78">L134+M134</f>
        <v>302.41834399999993</v>
      </c>
      <c r="O134" s="50"/>
      <c r="P134" s="84"/>
      <c r="Q134" s="88"/>
      <c r="R134" s="84"/>
      <c r="S134" s="84"/>
      <c r="T134" s="51">
        <f t="shared" ref="T134" si="79">F134+G134+H134-N134+O134-P134-Q134-R134-S134</f>
        <v>3665.3816559999996</v>
      </c>
      <c r="U134" s="51">
        <f t="shared" ref="U134" si="80">T134-G134</f>
        <v>3665.3816559999996</v>
      </c>
      <c r="V134" s="41"/>
    </row>
    <row r="135" spans="1:22" s="90" customFormat="1" ht="85.9" customHeight="1" x14ac:dyDescent="0.25">
      <c r="A135" s="46">
        <v>298</v>
      </c>
      <c r="B135" s="47" t="s">
        <v>436</v>
      </c>
      <c r="C135" s="47" t="s">
        <v>289</v>
      </c>
      <c r="D135" s="109">
        <v>15</v>
      </c>
      <c r="E135" s="151">
        <v>264.52</v>
      </c>
      <c r="F135" s="50">
        <f t="shared" ref="F135" si="81">D135*E135</f>
        <v>3967.7999999999997</v>
      </c>
      <c r="G135" s="84"/>
      <c r="H135" s="84"/>
      <c r="I135" s="50">
        <v>5083</v>
      </c>
      <c r="J135" s="51">
        <f t="shared" ref="J135" si="82">+F135-I135</f>
        <v>-1115.2000000000003</v>
      </c>
      <c r="K135" s="52">
        <v>2.2136</v>
      </c>
      <c r="L135" s="50">
        <f t="shared" ref="L135" si="83">(F135-5081.01)*21.36%</f>
        <v>-237.78165600000008</v>
      </c>
      <c r="M135" s="50">
        <v>540.20000000000005</v>
      </c>
      <c r="N135" s="53">
        <f t="shared" ref="N135" si="84">L135+M135</f>
        <v>302.41834399999993</v>
      </c>
      <c r="O135" s="50"/>
      <c r="P135" s="84"/>
      <c r="Q135" s="88"/>
      <c r="R135" s="84"/>
      <c r="S135" s="84"/>
      <c r="T135" s="51">
        <f t="shared" ref="T135" si="85">F135+G135+H135-N135+O135-P135-Q135-R135-S135</f>
        <v>3665.3816559999996</v>
      </c>
      <c r="U135" s="51">
        <f t="shared" ref="U135" si="86">T135-G135</f>
        <v>3665.3816559999996</v>
      </c>
      <c r="V135" s="41"/>
    </row>
    <row r="136" spans="1:22" s="90" customFormat="1" ht="15.75" x14ac:dyDescent="0.25">
      <c r="A136" s="99">
        <v>62</v>
      </c>
      <c r="B136" s="63" t="s">
        <v>240</v>
      </c>
      <c r="C136" s="63" t="s">
        <v>244</v>
      </c>
      <c r="D136" s="132"/>
      <c r="E136" s="146"/>
      <c r="F136" s="66"/>
      <c r="G136" s="103"/>
      <c r="H136" s="103"/>
      <c r="I136" s="66"/>
      <c r="J136" s="67"/>
      <c r="K136" s="68"/>
      <c r="L136" s="66"/>
      <c r="M136" s="66"/>
      <c r="N136" s="73"/>
      <c r="O136" s="66"/>
      <c r="P136" s="103"/>
      <c r="Q136" s="107"/>
      <c r="R136" s="103"/>
      <c r="S136" s="103"/>
      <c r="T136" s="67"/>
      <c r="U136" s="67"/>
      <c r="V136" s="41"/>
    </row>
    <row r="137" spans="1:22" s="90" customFormat="1" ht="85.9" customHeight="1" x14ac:dyDescent="0.25">
      <c r="A137" s="46">
        <v>63</v>
      </c>
      <c r="B137" s="47" t="s">
        <v>246</v>
      </c>
      <c r="C137" s="47" t="s">
        <v>244</v>
      </c>
      <c r="D137" s="109">
        <v>15</v>
      </c>
      <c r="E137" s="50">
        <v>264.52</v>
      </c>
      <c r="F137" s="50">
        <f t="shared" si="69"/>
        <v>3967.7999999999997</v>
      </c>
      <c r="G137" s="84"/>
      <c r="H137" s="84"/>
      <c r="I137" s="50">
        <v>5084</v>
      </c>
      <c r="J137" s="51">
        <f t="shared" si="70"/>
        <v>-1116.2000000000003</v>
      </c>
      <c r="K137" s="52">
        <v>3.2136</v>
      </c>
      <c r="L137" s="50">
        <f t="shared" si="73"/>
        <v>-237.78165600000008</v>
      </c>
      <c r="M137" s="50">
        <v>541.20000000000005</v>
      </c>
      <c r="N137" s="53">
        <v>302.42</v>
      </c>
      <c r="O137" s="50"/>
      <c r="P137" s="84"/>
      <c r="Q137" s="88"/>
      <c r="R137" s="84"/>
      <c r="S137" s="84"/>
      <c r="T137" s="51">
        <f t="shared" si="71"/>
        <v>3665.3799999999997</v>
      </c>
      <c r="U137" s="51">
        <f t="shared" si="72"/>
        <v>3665.3799999999997</v>
      </c>
      <c r="V137" s="41"/>
    </row>
    <row r="138" spans="1:22" s="90" customFormat="1" ht="85.9" customHeight="1" x14ac:dyDescent="0.25">
      <c r="A138" s="46">
        <v>248</v>
      </c>
      <c r="B138" s="47" t="s">
        <v>319</v>
      </c>
      <c r="C138" s="47" t="s">
        <v>244</v>
      </c>
      <c r="D138" s="109">
        <v>15</v>
      </c>
      <c r="E138" s="50">
        <v>264.52</v>
      </c>
      <c r="F138" s="50">
        <f t="shared" ref="F138" si="87">D138*E138</f>
        <v>3967.7999999999997</v>
      </c>
      <c r="G138" s="84"/>
      <c r="H138" s="84"/>
      <c r="I138" s="50">
        <v>5084</v>
      </c>
      <c r="J138" s="51">
        <f t="shared" si="70"/>
        <v>-1116.2000000000003</v>
      </c>
      <c r="K138" s="52">
        <v>3.2136</v>
      </c>
      <c r="L138" s="50">
        <f t="shared" si="73"/>
        <v>-237.78165600000008</v>
      </c>
      <c r="M138" s="50">
        <v>541.20000000000005</v>
      </c>
      <c r="N138" s="53">
        <v>302.42</v>
      </c>
      <c r="O138" s="50"/>
      <c r="P138" s="84"/>
      <c r="Q138" s="88"/>
      <c r="R138" s="84"/>
      <c r="S138" s="84"/>
      <c r="T138" s="51">
        <f t="shared" si="71"/>
        <v>3665.3799999999997</v>
      </c>
      <c r="U138" s="51">
        <f t="shared" si="72"/>
        <v>3665.3799999999997</v>
      </c>
      <c r="V138" s="41"/>
    </row>
    <row r="139" spans="1:22" s="90" customFormat="1" ht="85.9" customHeight="1" x14ac:dyDescent="0.25">
      <c r="A139" s="11">
        <v>64</v>
      </c>
      <c r="B139" s="47" t="s">
        <v>49</v>
      </c>
      <c r="C139" s="47" t="s">
        <v>277</v>
      </c>
      <c r="D139" s="109">
        <v>15</v>
      </c>
      <c r="E139" s="50">
        <v>264.52</v>
      </c>
      <c r="F139" s="50">
        <f t="shared" si="69"/>
        <v>3967.7999999999997</v>
      </c>
      <c r="G139" s="84"/>
      <c r="H139" s="84"/>
      <c r="I139" s="50">
        <v>5086</v>
      </c>
      <c r="J139" s="51">
        <f t="shared" si="70"/>
        <v>-1118.2000000000003</v>
      </c>
      <c r="K139" s="52">
        <v>5.2135999999999996</v>
      </c>
      <c r="L139" s="50">
        <f t="shared" si="73"/>
        <v>-237.78165600000008</v>
      </c>
      <c r="M139" s="50">
        <v>543.20000000000005</v>
      </c>
      <c r="N139" s="53">
        <v>302.42</v>
      </c>
      <c r="O139" s="50"/>
      <c r="P139" s="84"/>
      <c r="Q139" s="88"/>
      <c r="R139" s="84"/>
      <c r="S139" s="84"/>
      <c r="T139" s="51">
        <f t="shared" si="71"/>
        <v>3665.3799999999997</v>
      </c>
      <c r="U139" s="51">
        <f t="shared" si="72"/>
        <v>3665.3799999999997</v>
      </c>
      <c r="V139" s="41"/>
    </row>
    <row r="140" spans="1:22" s="90" customFormat="1" ht="15.75" x14ac:dyDescent="0.25">
      <c r="A140" s="10"/>
      <c r="B140" s="124"/>
      <c r="C140" s="125"/>
      <c r="D140" s="91"/>
      <c r="E140" s="91"/>
      <c r="F140" s="126">
        <f t="shared" ref="F140:U140" si="88">SUM(F127:F139)</f>
        <v>48586.500000000015</v>
      </c>
      <c r="G140" s="126">
        <f>SUM(G127:G139)</f>
        <v>0</v>
      </c>
      <c r="H140" s="126">
        <f t="shared" si="88"/>
        <v>0</v>
      </c>
      <c r="I140" s="126">
        <f t="shared" si="88"/>
        <v>50836.92</v>
      </c>
      <c r="J140" s="126">
        <f t="shared" si="88"/>
        <v>-2250.420000000001</v>
      </c>
      <c r="K140" s="126">
        <f t="shared" si="88"/>
        <v>21.101599999999998</v>
      </c>
      <c r="L140" s="126">
        <f t="shared" si="88"/>
        <v>-74.99620000000067</v>
      </c>
      <c r="M140" s="126">
        <f t="shared" si="88"/>
        <v>5005.8999999999996</v>
      </c>
      <c r="N140" s="127">
        <f t="shared" si="88"/>
        <v>4874.2623199999998</v>
      </c>
      <c r="O140" s="126">
        <f t="shared" si="88"/>
        <v>0</v>
      </c>
      <c r="P140" s="126">
        <f t="shared" si="88"/>
        <v>0</v>
      </c>
      <c r="Q140" s="126">
        <f>SUM(Q127:Q139)</f>
        <v>0</v>
      </c>
      <c r="R140" s="126">
        <f t="shared" si="88"/>
        <v>0</v>
      </c>
      <c r="S140" s="126">
        <f t="shared" si="88"/>
        <v>0</v>
      </c>
      <c r="T140" s="126">
        <f t="shared" si="88"/>
        <v>43712.237679999991</v>
      </c>
      <c r="U140" s="126">
        <f t="shared" si="88"/>
        <v>43712.237679999991</v>
      </c>
    </row>
    <row r="141" spans="1:22" s="90" customFormat="1" ht="15.75" x14ac:dyDescent="0.25">
      <c r="A141" s="10"/>
      <c r="B141" s="124"/>
      <c r="C141" s="125"/>
      <c r="D141" s="91"/>
      <c r="E141" s="91"/>
      <c r="F141" s="126"/>
      <c r="G141" s="126"/>
      <c r="H141" s="126"/>
      <c r="I141" s="126"/>
      <c r="J141" s="126"/>
      <c r="K141" s="126"/>
      <c r="L141" s="126"/>
      <c r="M141" s="126"/>
      <c r="N141" s="127"/>
      <c r="O141" s="126"/>
      <c r="P141" s="126"/>
      <c r="Q141" s="126"/>
      <c r="R141" s="126"/>
      <c r="S141" s="126"/>
      <c r="T141" s="126"/>
      <c r="U141" s="126"/>
    </row>
    <row r="142" spans="1:22" s="90" customFormat="1" ht="15.75" x14ac:dyDescent="0.25">
      <c r="A142" s="184" t="s">
        <v>202</v>
      </c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</row>
    <row r="143" spans="1:22" s="90" customFormat="1" ht="47.25" x14ac:dyDescent="0.25">
      <c r="A143" s="43" t="s">
        <v>55</v>
      </c>
      <c r="B143" s="43" t="s">
        <v>13</v>
      </c>
      <c r="C143" s="43" t="s">
        <v>66</v>
      </c>
      <c r="D143" s="43" t="s">
        <v>21</v>
      </c>
      <c r="E143" s="43" t="s">
        <v>15</v>
      </c>
      <c r="F143" s="43" t="s">
        <v>14</v>
      </c>
      <c r="G143" s="43" t="s">
        <v>52</v>
      </c>
      <c r="H143" s="43" t="s">
        <v>58</v>
      </c>
      <c r="I143" s="44" t="s">
        <v>157</v>
      </c>
      <c r="J143" s="44" t="s">
        <v>158</v>
      </c>
      <c r="K143" s="44" t="s">
        <v>159</v>
      </c>
      <c r="L143" s="44" t="s">
        <v>160</v>
      </c>
      <c r="M143" s="43" t="s">
        <v>161</v>
      </c>
      <c r="N143" s="45" t="s">
        <v>53</v>
      </c>
      <c r="O143" s="43" t="s">
        <v>54</v>
      </c>
      <c r="P143" s="43" t="s">
        <v>16</v>
      </c>
      <c r="Q143" s="43" t="s">
        <v>238</v>
      </c>
      <c r="R143" s="43" t="s">
        <v>57</v>
      </c>
      <c r="S143" s="43" t="s">
        <v>64</v>
      </c>
      <c r="T143" s="43" t="s">
        <v>62</v>
      </c>
      <c r="U143" s="43" t="s">
        <v>63</v>
      </c>
      <c r="V143" s="42" t="s">
        <v>464</v>
      </c>
    </row>
    <row r="144" spans="1:22" s="90" customFormat="1" ht="85.5" customHeight="1" x14ac:dyDescent="0.25">
      <c r="A144" s="11">
        <v>65</v>
      </c>
      <c r="B144" s="47" t="s">
        <v>222</v>
      </c>
      <c r="C144" s="74" t="s">
        <v>162</v>
      </c>
      <c r="D144" s="109">
        <v>15</v>
      </c>
      <c r="E144" s="50">
        <v>661.33</v>
      </c>
      <c r="F144" s="50">
        <f t="shared" ref="F144" si="89">D144*E144</f>
        <v>9919.9500000000007</v>
      </c>
      <c r="G144" s="50"/>
      <c r="H144" s="11"/>
      <c r="I144" s="50">
        <f>VLOOKUP($F$145,Tabisr,1)</f>
        <v>2422.81</v>
      </c>
      <c r="J144" s="51">
        <f t="shared" ref="J144" si="90">+F144-I144</f>
        <v>7497.1400000000012</v>
      </c>
      <c r="K144" s="52">
        <f>VLOOKUP($F$145,Tabisr,4)</f>
        <v>0.10879999999999999</v>
      </c>
      <c r="L144" s="50">
        <f>(F144-5081.01)*21.36%</f>
        <v>1033.5975840000001</v>
      </c>
      <c r="M144" s="50">
        <v>538.20000000000005</v>
      </c>
      <c r="N144" s="53">
        <f>L144+M144</f>
        <v>1571.7975840000001</v>
      </c>
      <c r="O144" s="50">
        <f>VLOOKUP($F$145,Tabsub,3)</f>
        <v>0</v>
      </c>
      <c r="P144" s="50"/>
      <c r="Q144" s="54"/>
      <c r="R144" s="50"/>
      <c r="S144" s="50"/>
      <c r="T144" s="51">
        <f t="shared" ref="T144" si="91">F144+G144+H144-N144+O144-P144-Q144-R144-S144</f>
        <v>8348.1524160000008</v>
      </c>
      <c r="U144" s="51">
        <f t="shared" ref="U144" si="92">T144-G144</f>
        <v>8348.1524160000008</v>
      </c>
      <c r="V144" s="41"/>
    </row>
    <row r="145" spans="1:22" s="90" customFormat="1" ht="85.5" customHeight="1" x14ac:dyDescent="0.25">
      <c r="A145" s="11">
        <v>66</v>
      </c>
      <c r="B145" s="47" t="s">
        <v>221</v>
      </c>
      <c r="C145" s="47" t="s">
        <v>74</v>
      </c>
      <c r="D145" s="109">
        <v>15</v>
      </c>
      <c r="E145" s="109">
        <v>263.56</v>
      </c>
      <c r="F145" s="50">
        <f t="shared" ref="F145" si="93">D145*E145</f>
        <v>3953.4</v>
      </c>
      <c r="G145" s="50"/>
      <c r="H145" s="11"/>
      <c r="I145" s="50">
        <f t="shared" ref="I145:I146" si="94">VLOOKUP($F$27,Tabisr,1)</f>
        <v>2422.81</v>
      </c>
      <c r="J145" s="51">
        <f t="shared" ref="J145" si="95">+F145-I145</f>
        <v>1530.5900000000001</v>
      </c>
      <c r="K145" s="52">
        <f t="shared" ref="K145:K146" si="96">VLOOKUP($F$27,Tabisr,4)</f>
        <v>0.10879999999999999</v>
      </c>
      <c r="L145" s="50">
        <f t="shared" ref="L145:L146" si="97">(F145-3651.01)*16%</f>
        <v>48.382399999999983</v>
      </c>
      <c r="M145" s="50">
        <v>293.25</v>
      </c>
      <c r="N145" s="53">
        <f>M145+L145</f>
        <v>341.63239999999996</v>
      </c>
      <c r="O145" s="50"/>
      <c r="P145" s="50"/>
      <c r="Q145" s="54"/>
      <c r="R145" s="50"/>
      <c r="S145" s="50"/>
      <c r="T145" s="51">
        <f t="shared" ref="T145" si="98">F145+G145+H145-N145+O145-P145-Q145-R145-S145</f>
        <v>3611.7676000000001</v>
      </c>
      <c r="U145" s="51">
        <f t="shared" ref="U145" si="99">T145-G145</f>
        <v>3611.7676000000001</v>
      </c>
      <c r="V145" s="41"/>
    </row>
    <row r="146" spans="1:22" s="90" customFormat="1" ht="85.5" customHeight="1" x14ac:dyDescent="0.25">
      <c r="A146" s="11">
        <v>67</v>
      </c>
      <c r="B146" s="47" t="s">
        <v>364</v>
      </c>
      <c r="C146" s="152" t="s">
        <v>76</v>
      </c>
      <c r="D146" s="109">
        <v>15</v>
      </c>
      <c r="E146" s="109">
        <v>263.56</v>
      </c>
      <c r="F146" s="50">
        <f t="shared" ref="F146:F151" si="100">D146*E146</f>
        <v>3953.4</v>
      </c>
      <c r="G146" s="50"/>
      <c r="H146" s="11"/>
      <c r="I146" s="50">
        <f t="shared" si="94"/>
        <v>2422.81</v>
      </c>
      <c r="J146" s="51">
        <f t="shared" ref="J146" si="101">+F146-I146</f>
        <v>1530.5900000000001</v>
      </c>
      <c r="K146" s="52">
        <f t="shared" si="96"/>
        <v>0.10879999999999999</v>
      </c>
      <c r="L146" s="50">
        <f t="shared" si="97"/>
        <v>48.382399999999983</v>
      </c>
      <c r="M146" s="50">
        <v>293.25</v>
      </c>
      <c r="N146" s="53">
        <f>M146+L146</f>
        <v>341.63239999999996</v>
      </c>
      <c r="O146" s="50"/>
      <c r="P146" s="50"/>
      <c r="Q146" s="54"/>
      <c r="R146" s="50"/>
      <c r="S146" s="50"/>
      <c r="T146" s="51">
        <f t="shared" ref="T146:T151" si="102">F146+G146+H146-N146+O146-P146-Q146-R146-S146</f>
        <v>3611.7676000000001</v>
      </c>
      <c r="U146" s="51">
        <f t="shared" ref="U146:U151" si="103">T146-G146</f>
        <v>3611.7676000000001</v>
      </c>
      <c r="V146" s="41"/>
    </row>
    <row r="147" spans="1:22" s="90" customFormat="1" ht="31.5" x14ac:dyDescent="0.25">
      <c r="A147" s="99">
        <v>258</v>
      </c>
      <c r="B147" s="62" t="s">
        <v>240</v>
      </c>
      <c r="C147" s="63" t="s">
        <v>331</v>
      </c>
      <c r="D147" s="132"/>
      <c r="E147" s="132"/>
      <c r="F147" s="66"/>
      <c r="G147" s="66"/>
      <c r="H147" s="99"/>
      <c r="I147" s="66"/>
      <c r="J147" s="67"/>
      <c r="K147" s="68"/>
      <c r="L147" s="66"/>
      <c r="M147" s="66"/>
      <c r="N147" s="73"/>
      <c r="O147" s="66"/>
      <c r="P147" s="66"/>
      <c r="Q147" s="70"/>
      <c r="R147" s="66"/>
      <c r="S147" s="66"/>
      <c r="T147" s="67"/>
      <c r="U147" s="67"/>
      <c r="V147" s="41"/>
    </row>
    <row r="148" spans="1:22" s="90" customFormat="1" ht="85.5" customHeight="1" x14ac:dyDescent="0.25">
      <c r="A148" s="11">
        <v>68</v>
      </c>
      <c r="B148" s="47" t="s">
        <v>294</v>
      </c>
      <c r="C148" s="47" t="s">
        <v>278</v>
      </c>
      <c r="D148" s="109">
        <v>15</v>
      </c>
      <c r="E148" s="109">
        <v>199.8</v>
      </c>
      <c r="F148" s="50">
        <f t="shared" si="100"/>
        <v>2997</v>
      </c>
      <c r="G148" s="50"/>
      <c r="H148" s="11"/>
      <c r="I148" s="50">
        <v>2077.5100000000002</v>
      </c>
      <c r="J148" s="51">
        <v>121.95</v>
      </c>
      <c r="K148" s="52">
        <v>0.10879999999999999</v>
      </c>
      <c r="L148" s="50">
        <f>(F148-2077.51)*10.88%</f>
        <v>100.04051199999998</v>
      </c>
      <c r="M148" s="50">
        <v>121.95</v>
      </c>
      <c r="N148" s="53">
        <f>L148+M148</f>
        <v>221.99051199999997</v>
      </c>
      <c r="O148" s="50">
        <v>125.1</v>
      </c>
      <c r="P148" s="50"/>
      <c r="Q148" s="54"/>
      <c r="R148" s="50"/>
      <c r="S148" s="50"/>
      <c r="T148" s="51">
        <f t="shared" si="102"/>
        <v>2900.1094880000001</v>
      </c>
      <c r="U148" s="51">
        <f t="shared" si="103"/>
        <v>2900.1094880000001</v>
      </c>
      <c r="V148" s="41"/>
    </row>
    <row r="149" spans="1:22" s="90" customFormat="1" ht="85.5" customHeight="1" x14ac:dyDescent="0.25">
      <c r="A149" s="11">
        <v>70</v>
      </c>
      <c r="B149" s="47" t="s">
        <v>297</v>
      </c>
      <c r="C149" s="47" t="s">
        <v>279</v>
      </c>
      <c r="D149" s="109">
        <v>15</v>
      </c>
      <c r="E149" s="109">
        <v>233.5</v>
      </c>
      <c r="F149" s="50">
        <f t="shared" si="100"/>
        <v>3502.5</v>
      </c>
      <c r="G149" s="50"/>
      <c r="H149" s="11"/>
      <c r="I149" s="50">
        <v>2077.5100000000002</v>
      </c>
      <c r="J149" s="51">
        <v>121.95</v>
      </c>
      <c r="K149" s="52">
        <v>0.10879999999999999</v>
      </c>
      <c r="L149" s="50">
        <f>(F149-2077.51)*10.88%</f>
        <v>155.03891199999998</v>
      </c>
      <c r="M149" s="50">
        <v>121.95</v>
      </c>
      <c r="N149" s="53">
        <f>L149+M149</f>
        <v>276.98891199999997</v>
      </c>
      <c r="O149" s="50">
        <v>125.1</v>
      </c>
      <c r="P149" s="50"/>
      <c r="Q149" s="54"/>
      <c r="R149" s="50"/>
      <c r="S149" s="50"/>
      <c r="T149" s="51">
        <f t="shared" si="102"/>
        <v>3350.6110880000001</v>
      </c>
      <c r="U149" s="51">
        <f t="shared" si="103"/>
        <v>3350.6110880000001</v>
      </c>
      <c r="V149" s="41"/>
    </row>
    <row r="150" spans="1:22" s="90" customFormat="1" ht="85.5" customHeight="1" x14ac:dyDescent="0.25">
      <c r="A150" s="11">
        <v>71</v>
      </c>
      <c r="B150" s="47" t="s">
        <v>298</v>
      </c>
      <c r="C150" s="47" t="s">
        <v>280</v>
      </c>
      <c r="D150" s="109">
        <v>15</v>
      </c>
      <c r="E150" s="109">
        <v>173</v>
      </c>
      <c r="F150" s="50">
        <f t="shared" si="100"/>
        <v>2595</v>
      </c>
      <c r="G150" s="50"/>
      <c r="H150" s="11"/>
      <c r="I150" s="50">
        <v>2077.5100000000002</v>
      </c>
      <c r="J150" s="51">
        <v>121.95</v>
      </c>
      <c r="K150" s="52">
        <v>0.10879999999999999</v>
      </c>
      <c r="L150" s="50">
        <f>(F150-2077.51)*10.88%</f>
        <v>56.302911999999978</v>
      </c>
      <c r="M150" s="50">
        <v>121.95</v>
      </c>
      <c r="N150" s="53">
        <f>L150+M150</f>
        <v>178.25291199999998</v>
      </c>
      <c r="O150" s="50">
        <v>125.1</v>
      </c>
      <c r="P150" s="50"/>
      <c r="Q150" s="54"/>
      <c r="R150" s="50"/>
      <c r="S150" s="50"/>
      <c r="T150" s="51">
        <f t="shared" si="102"/>
        <v>2541.847088</v>
      </c>
      <c r="U150" s="51">
        <f t="shared" si="103"/>
        <v>2541.847088</v>
      </c>
      <c r="V150" s="41"/>
    </row>
    <row r="151" spans="1:22" s="90" customFormat="1" ht="85.5" customHeight="1" x14ac:dyDescent="0.25">
      <c r="A151" s="11">
        <v>72</v>
      </c>
      <c r="B151" s="47" t="s">
        <v>299</v>
      </c>
      <c r="C151" s="47" t="s">
        <v>281</v>
      </c>
      <c r="D151" s="109">
        <v>15</v>
      </c>
      <c r="E151" s="109">
        <v>199.8</v>
      </c>
      <c r="F151" s="50">
        <f t="shared" si="100"/>
        <v>2997</v>
      </c>
      <c r="G151" s="50"/>
      <c r="H151" s="11"/>
      <c r="I151" s="50">
        <v>2077.5100000000002</v>
      </c>
      <c r="J151" s="51">
        <v>121.95</v>
      </c>
      <c r="K151" s="52">
        <v>0.10879999999999999</v>
      </c>
      <c r="L151" s="50">
        <f>(F151-2077.51)*10.88%</f>
        <v>100.04051199999998</v>
      </c>
      <c r="M151" s="50">
        <v>121.95</v>
      </c>
      <c r="N151" s="53">
        <f>L151+M151</f>
        <v>221.99051199999997</v>
      </c>
      <c r="O151" s="50">
        <v>125.1</v>
      </c>
      <c r="P151" s="50"/>
      <c r="Q151" s="54"/>
      <c r="R151" s="50"/>
      <c r="S151" s="50"/>
      <c r="T151" s="51">
        <f t="shared" si="102"/>
        <v>2900.1094880000001</v>
      </c>
      <c r="U151" s="51">
        <f t="shared" si="103"/>
        <v>2900.1094880000001</v>
      </c>
      <c r="V151" s="41"/>
    </row>
    <row r="152" spans="1:22" s="90" customFormat="1" ht="15.75" x14ac:dyDescent="0.25">
      <c r="A152" s="10"/>
      <c r="B152" s="113"/>
      <c r="C152" s="114"/>
      <c r="D152" s="115"/>
      <c r="E152" s="116"/>
      <c r="F152" s="117">
        <f>+SUM(F144:F151)</f>
        <v>29918.25</v>
      </c>
      <c r="G152" s="117">
        <f>+SUM(G144:G151)</f>
        <v>0</v>
      </c>
      <c r="H152" s="117">
        <f t="shared" ref="H152:S152" si="104">+SUM(H144:H151)</f>
        <v>0</v>
      </c>
      <c r="I152" s="117">
        <f t="shared" si="104"/>
        <v>15578.470000000001</v>
      </c>
      <c r="J152" s="117">
        <f t="shared" si="104"/>
        <v>11046.120000000004</v>
      </c>
      <c r="K152" s="117">
        <f t="shared" si="104"/>
        <v>0.76159999999999994</v>
      </c>
      <c r="L152" s="117">
        <f t="shared" si="104"/>
        <v>1541.785232</v>
      </c>
      <c r="M152" s="117">
        <f t="shared" si="104"/>
        <v>1612.5000000000002</v>
      </c>
      <c r="N152" s="118">
        <f>+SUM(N144:N151)</f>
        <v>3154.2852319999993</v>
      </c>
      <c r="O152" s="117">
        <f t="shared" si="104"/>
        <v>500.4</v>
      </c>
      <c r="P152" s="117">
        <f t="shared" si="104"/>
        <v>0</v>
      </c>
      <c r="Q152" s="117">
        <f>+SUM(Q144:Q151)</f>
        <v>0</v>
      </c>
      <c r="R152" s="117">
        <f t="shared" si="104"/>
        <v>0</v>
      </c>
      <c r="S152" s="117">
        <f t="shared" si="104"/>
        <v>0</v>
      </c>
      <c r="T152" s="117">
        <f>+SUM(T144:T151)</f>
        <v>27264.364767999999</v>
      </c>
      <c r="U152" s="117">
        <f>+SUM(U144:U151)</f>
        <v>27264.364767999999</v>
      </c>
    </row>
    <row r="153" spans="1:22" s="90" customFormat="1" ht="15.75" x14ac:dyDescent="0.25">
      <c r="A153" s="10"/>
      <c r="B153" s="113"/>
      <c r="C153" s="114"/>
      <c r="D153" s="115"/>
      <c r="E153" s="116"/>
      <c r="F153" s="117"/>
      <c r="G153" s="117"/>
      <c r="H153" s="117"/>
      <c r="I153" s="117"/>
      <c r="J153" s="117"/>
      <c r="K153" s="117"/>
      <c r="L153" s="117"/>
      <c r="M153" s="117"/>
      <c r="N153" s="118"/>
      <c r="O153" s="117"/>
      <c r="P153" s="117"/>
      <c r="Q153" s="117"/>
      <c r="R153" s="117"/>
      <c r="S153" s="117"/>
      <c r="T153" s="117"/>
      <c r="U153" s="117"/>
    </row>
    <row r="154" spans="1:22" s="90" customFormat="1" ht="15.75" x14ac:dyDescent="0.25">
      <c r="A154" s="184" t="s">
        <v>203</v>
      </c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</row>
    <row r="155" spans="1:22" s="90" customFormat="1" ht="47.25" x14ac:dyDescent="0.25">
      <c r="A155" s="43" t="s">
        <v>55</v>
      </c>
      <c r="B155" s="43" t="s">
        <v>13</v>
      </c>
      <c r="C155" s="43" t="s">
        <v>66</v>
      </c>
      <c r="D155" s="43" t="s">
        <v>21</v>
      </c>
      <c r="E155" s="43" t="s">
        <v>15</v>
      </c>
      <c r="F155" s="43" t="s">
        <v>14</v>
      </c>
      <c r="G155" s="43" t="s">
        <v>52</v>
      </c>
      <c r="H155" s="43" t="s">
        <v>58</v>
      </c>
      <c r="I155" s="44" t="s">
        <v>157</v>
      </c>
      <c r="J155" s="44" t="s">
        <v>158</v>
      </c>
      <c r="K155" s="44" t="s">
        <v>159</v>
      </c>
      <c r="L155" s="44" t="s">
        <v>160</v>
      </c>
      <c r="M155" s="43" t="s">
        <v>161</v>
      </c>
      <c r="N155" s="45" t="s">
        <v>53</v>
      </c>
      <c r="O155" s="43" t="s">
        <v>54</v>
      </c>
      <c r="P155" s="43" t="s">
        <v>16</v>
      </c>
      <c r="Q155" s="43" t="s">
        <v>238</v>
      </c>
      <c r="R155" s="43" t="s">
        <v>57</v>
      </c>
      <c r="S155" s="43" t="s">
        <v>64</v>
      </c>
      <c r="T155" s="43" t="s">
        <v>62</v>
      </c>
      <c r="U155" s="43" t="s">
        <v>63</v>
      </c>
      <c r="V155" s="42" t="s">
        <v>464</v>
      </c>
    </row>
    <row r="156" spans="1:22" s="90" customFormat="1" ht="85.15" customHeight="1" x14ac:dyDescent="0.25">
      <c r="A156" s="11">
        <v>76</v>
      </c>
      <c r="B156" s="47" t="s">
        <v>180</v>
      </c>
      <c r="C156" s="47" t="s">
        <v>365</v>
      </c>
      <c r="D156" s="109">
        <v>15</v>
      </c>
      <c r="E156" s="50">
        <v>414.83</v>
      </c>
      <c r="F156" s="50">
        <f>D156*E156</f>
        <v>6222.45</v>
      </c>
      <c r="G156" s="50"/>
      <c r="H156" s="11"/>
      <c r="I156" s="50">
        <f>VLOOKUP($F$95,Tabisr,1)</f>
        <v>5925.91</v>
      </c>
      <c r="J156" s="51">
        <f>+F156-I156</f>
        <v>296.53999999999996</v>
      </c>
      <c r="K156" s="52">
        <f>VLOOKUP($F$95,Tabisr,4)</f>
        <v>0.21360000000000001</v>
      </c>
      <c r="L156" s="50">
        <f>(F156-4244.01)*17.92%</f>
        <v>354.53644800000001</v>
      </c>
      <c r="M156" s="50">
        <v>388.05</v>
      </c>
      <c r="N156" s="53">
        <v>690.94</v>
      </c>
      <c r="O156" s="50"/>
      <c r="P156" s="11"/>
      <c r="Q156" s="120"/>
      <c r="R156" s="11"/>
      <c r="S156" s="95"/>
      <c r="T156" s="51">
        <f>F156+G156+H156-N156+O156-P156-Q156-R156-S156</f>
        <v>5531.51</v>
      </c>
      <c r="U156" s="51">
        <f>T156-G156</f>
        <v>5531.51</v>
      </c>
      <c r="V156" s="41"/>
    </row>
    <row r="157" spans="1:22" s="90" customFormat="1" ht="85.15" customHeight="1" x14ac:dyDescent="0.25">
      <c r="A157" s="11">
        <v>77</v>
      </c>
      <c r="B157" s="47" t="s">
        <v>400</v>
      </c>
      <c r="C157" s="47" t="s">
        <v>71</v>
      </c>
      <c r="D157" s="109">
        <v>15</v>
      </c>
      <c r="E157" s="109">
        <v>161.86000000000001</v>
      </c>
      <c r="F157" s="50">
        <f>D157*E157</f>
        <v>2427.9</v>
      </c>
      <c r="G157" s="50"/>
      <c r="H157" s="11"/>
      <c r="I157" s="50">
        <f>VLOOKUP($F$27,Tabisr,1)</f>
        <v>2422.81</v>
      </c>
      <c r="J157" s="51">
        <f>+F157-I157</f>
        <v>5.0900000000001455</v>
      </c>
      <c r="K157" s="52">
        <f>VLOOKUP($F$27,Tabisr,4)</f>
        <v>0.10879999999999999</v>
      </c>
      <c r="L157" s="50">
        <f>(F157-3651.01)*16%</f>
        <v>-195.69760000000002</v>
      </c>
      <c r="M157" s="50">
        <v>293.25</v>
      </c>
      <c r="N157" s="53">
        <v>341.63</v>
      </c>
      <c r="O157" s="50"/>
      <c r="P157" s="50"/>
      <c r="Q157" s="54"/>
      <c r="R157" s="50"/>
      <c r="S157" s="50"/>
      <c r="T157" s="51">
        <f>F157+G157+H157-N157+O157-P157-Q157-R157-S157</f>
        <v>2086.27</v>
      </c>
      <c r="U157" s="51">
        <f>T157-G157</f>
        <v>2086.27</v>
      </c>
      <c r="V157" s="41"/>
    </row>
    <row r="158" spans="1:22" s="90" customFormat="1" ht="85.15" customHeight="1" x14ac:dyDescent="0.25">
      <c r="A158" s="11">
        <v>305</v>
      </c>
      <c r="B158" s="47" t="s">
        <v>444</v>
      </c>
      <c r="C158" s="47" t="s">
        <v>75</v>
      </c>
      <c r="D158" s="109">
        <v>15</v>
      </c>
      <c r="E158" s="109">
        <v>263.56</v>
      </c>
      <c r="F158" s="50">
        <f>D158*E158</f>
        <v>3953.4</v>
      </c>
      <c r="G158" s="50"/>
      <c r="H158" s="11"/>
      <c r="I158" s="50">
        <f>VLOOKUP($F$27,Tabisr,1)</f>
        <v>2422.81</v>
      </c>
      <c r="J158" s="51">
        <f>+F158-I158</f>
        <v>1530.5900000000001</v>
      </c>
      <c r="K158" s="52">
        <f>VLOOKUP($F$27,Tabisr,4)</f>
        <v>0.10879999999999999</v>
      </c>
      <c r="L158" s="50">
        <f>(F158-3651.01)*16%</f>
        <v>48.382399999999983</v>
      </c>
      <c r="M158" s="50">
        <v>293.25</v>
      </c>
      <c r="N158" s="53">
        <f>M158+L158</f>
        <v>341.63239999999996</v>
      </c>
      <c r="O158" s="50"/>
      <c r="P158" s="50"/>
      <c r="Q158" s="54"/>
      <c r="R158" s="50"/>
      <c r="S158" s="50"/>
      <c r="T158" s="51">
        <f>F158+G158+H158-N158+O158-P158-Q158-R158-S158</f>
        <v>3611.7676000000001</v>
      </c>
      <c r="U158" s="51">
        <f>T158-G158</f>
        <v>3611.7676000000001</v>
      </c>
      <c r="V158" s="41"/>
    </row>
    <row r="159" spans="1:22" s="90" customFormat="1" ht="85.15" customHeight="1" x14ac:dyDescent="0.25">
      <c r="A159" s="11">
        <v>78</v>
      </c>
      <c r="B159" s="47" t="s">
        <v>106</v>
      </c>
      <c r="C159" s="74" t="s">
        <v>75</v>
      </c>
      <c r="D159" s="109">
        <v>15</v>
      </c>
      <c r="E159" s="109">
        <v>263.56</v>
      </c>
      <c r="F159" s="50">
        <f>D159*E159</f>
        <v>3953.4</v>
      </c>
      <c r="G159" s="50"/>
      <c r="H159" s="11"/>
      <c r="I159" s="50">
        <f>VLOOKUP($F$27,Tabisr,1)</f>
        <v>2422.81</v>
      </c>
      <c r="J159" s="51">
        <f>+F159-I159</f>
        <v>1530.5900000000001</v>
      </c>
      <c r="K159" s="52">
        <f>VLOOKUP($F$27,Tabisr,4)</f>
        <v>0.10879999999999999</v>
      </c>
      <c r="L159" s="50">
        <f>(F159-3651.01)*16%</f>
        <v>48.382399999999983</v>
      </c>
      <c r="M159" s="50">
        <v>293.25</v>
      </c>
      <c r="N159" s="53">
        <f>M159+L159</f>
        <v>341.63239999999996</v>
      </c>
      <c r="O159" s="50"/>
      <c r="P159" s="50"/>
      <c r="Q159" s="54"/>
      <c r="R159" s="50"/>
      <c r="S159" s="50"/>
      <c r="T159" s="51">
        <f>F159+G159+H159-N159+O159-P159-Q159-R159-S159</f>
        <v>3611.7676000000001</v>
      </c>
      <c r="U159" s="51">
        <f>T159-G159</f>
        <v>3611.7676000000001</v>
      </c>
      <c r="V159" s="41"/>
    </row>
    <row r="160" spans="1:22" s="90" customFormat="1" ht="15.75" x14ac:dyDescent="0.25">
      <c r="A160" s="10"/>
      <c r="B160" s="124"/>
      <c r="C160" s="125"/>
      <c r="D160" s="91"/>
      <c r="E160" s="91"/>
      <c r="F160" s="126">
        <f t="shared" ref="F160:U160" si="105">+SUM(F156:F159)</f>
        <v>16557.150000000001</v>
      </c>
      <c r="G160" s="126">
        <f>+SUM(G156:G159)</f>
        <v>0</v>
      </c>
      <c r="H160" s="126">
        <f t="shared" si="105"/>
        <v>0</v>
      </c>
      <c r="I160" s="126">
        <f t="shared" si="105"/>
        <v>13194.339999999998</v>
      </c>
      <c r="J160" s="126">
        <f t="shared" si="105"/>
        <v>3362.8100000000004</v>
      </c>
      <c r="K160" s="126">
        <f t="shared" si="105"/>
        <v>0.54</v>
      </c>
      <c r="L160" s="126">
        <f t="shared" si="105"/>
        <v>255.60364799999996</v>
      </c>
      <c r="M160" s="126">
        <f t="shared" si="105"/>
        <v>1267.8</v>
      </c>
      <c r="N160" s="127">
        <f t="shared" si="105"/>
        <v>1715.8348000000001</v>
      </c>
      <c r="O160" s="126">
        <f t="shared" si="105"/>
        <v>0</v>
      </c>
      <c r="P160" s="126">
        <f t="shared" si="105"/>
        <v>0</v>
      </c>
      <c r="Q160" s="126">
        <f>+SUM(Q156:Q159)</f>
        <v>0</v>
      </c>
      <c r="R160" s="126">
        <f t="shared" si="105"/>
        <v>0</v>
      </c>
      <c r="S160" s="126">
        <f t="shared" si="105"/>
        <v>0</v>
      </c>
      <c r="T160" s="126">
        <f t="shared" si="105"/>
        <v>14841.315200000001</v>
      </c>
      <c r="U160" s="126">
        <f t="shared" si="105"/>
        <v>14841.315200000001</v>
      </c>
    </row>
    <row r="161" spans="1:22" s="90" customFormat="1" ht="132" customHeight="1" x14ac:dyDescent="0.25">
      <c r="A161" s="10"/>
      <c r="B161" s="124"/>
      <c r="C161" s="125"/>
      <c r="D161" s="91"/>
      <c r="E161" s="91"/>
      <c r="F161" s="126"/>
      <c r="G161" s="126"/>
      <c r="H161" s="126"/>
      <c r="I161" s="126"/>
      <c r="J161" s="126"/>
      <c r="K161" s="126"/>
      <c r="L161" s="126"/>
      <c r="M161" s="126"/>
      <c r="N161" s="127"/>
      <c r="O161" s="126"/>
      <c r="P161" s="126"/>
      <c r="Q161" s="126"/>
      <c r="R161" s="126"/>
      <c r="S161" s="126"/>
      <c r="T161" s="126"/>
      <c r="U161" s="126"/>
    </row>
    <row r="162" spans="1:22" s="90" customFormat="1" ht="15.75" x14ac:dyDescent="0.25">
      <c r="A162" s="184" t="s">
        <v>204</v>
      </c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</row>
    <row r="163" spans="1:22" s="90" customFormat="1" ht="47.25" x14ac:dyDescent="0.25">
      <c r="A163" s="43" t="s">
        <v>55</v>
      </c>
      <c r="B163" s="43" t="s">
        <v>13</v>
      </c>
      <c r="C163" s="43" t="s">
        <v>66</v>
      </c>
      <c r="D163" s="43" t="s">
        <v>21</v>
      </c>
      <c r="E163" s="43" t="s">
        <v>15</v>
      </c>
      <c r="F163" s="43" t="s">
        <v>14</v>
      </c>
      <c r="G163" s="43" t="s">
        <v>52</v>
      </c>
      <c r="H163" s="43" t="s">
        <v>58</v>
      </c>
      <c r="I163" s="44" t="s">
        <v>157</v>
      </c>
      <c r="J163" s="44" t="s">
        <v>158</v>
      </c>
      <c r="K163" s="44" t="s">
        <v>159</v>
      </c>
      <c r="L163" s="44" t="s">
        <v>160</v>
      </c>
      <c r="M163" s="43" t="s">
        <v>161</v>
      </c>
      <c r="N163" s="45" t="s">
        <v>53</v>
      </c>
      <c r="O163" s="43" t="s">
        <v>54</v>
      </c>
      <c r="P163" s="43" t="s">
        <v>16</v>
      </c>
      <c r="Q163" s="43" t="s">
        <v>238</v>
      </c>
      <c r="R163" s="43" t="s">
        <v>57</v>
      </c>
      <c r="S163" s="43" t="s">
        <v>64</v>
      </c>
      <c r="T163" s="43" t="s">
        <v>62</v>
      </c>
      <c r="U163" s="43" t="s">
        <v>63</v>
      </c>
      <c r="V163" s="42" t="s">
        <v>464</v>
      </c>
    </row>
    <row r="164" spans="1:22" s="90" customFormat="1" ht="84.95" customHeight="1" x14ac:dyDescent="0.25">
      <c r="A164" s="11">
        <v>79</v>
      </c>
      <c r="B164" s="47" t="s">
        <v>20</v>
      </c>
      <c r="C164" s="47" t="s">
        <v>89</v>
      </c>
      <c r="D164" s="109">
        <v>15</v>
      </c>
      <c r="E164" s="50">
        <v>414.83</v>
      </c>
      <c r="F164" s="50">
        <f>D164*E164</f>
        <v>6222.45</v>
      </c>
      <c r="G164" s="50"/>
      <c r="H164" s="11"/>
      <c r="I164" s="50">
        <f>VLOOKUP($F$95,Tabisr,1)</f>
        <v>5925.91</v>
      </c>
      <c r="J164" s="51">
        <f>+F164-I164</f>
        <v>296.53999999999996</v>
      </c>
      <c r="K164" s="52">
        <f>VLOOKUP($F$95,Tabisr,4)</f>
        <v>0.21360000000000001</v>
      </c>
      <c r="L164" s="50">
        <f>(F164-4244.01)*17.92%</f>
        <v>354.53644800000001</v>
      </c>
      <c r="M164" s="50">
        <v>388.05</v>
      </c>
      <c r="N164" s="53">
        <v>690.94</v>
      </c>
      <c r="O164" s="50"/>
      <c r="P164" s="11"/>
      <c r="Q164" s="120"/>
      <c r="R164" s="11"/>
      <c r="S164" s="95"/>
      <c r="T164" s="51">
        <f>F164+G164+H164-N164+O164-P164-Q164-R164-S164</f>
        <v>5531.51</v>
      </c>
      <c r="U164" s="51">
        <f>T164-G164</f>
        <v>5531.51</v>
      </c>
      <c r="V164" s="41"/>
    </row>
    <row r="165" spans="1:22" s="90" customFormat="1" ht="84.95" customHeight="1" x14ac:dyDescent="0.25">
      <c r="A165" s="11">
        <v>80</v>
      </c>
      <c r="B165" s="47" t="s">
        <v>1</v>
      </c>
      <c r="C165" s="74" t="s">
        <v>68</v>
      </c>
      <c r="D165" s="109">
        <v>15</v>
      </c>
      <c r="E165" s="50">
        <v>263.56</v>
      </c>
      <c r="F165" s="50">
        <f>D165*E165</f>
        <v>3953.4</v>
      </c>
      <c r="G165" s="50"/>
      <c r="H165" s="51"/>
      <c r="I165" s="50">
        <f>VLOOKUP($F$165,Tabisr,1)</f>
        <v>2422.81</v>
      </c>
      <c r="J165" s="51">
        <f>+F165-I165</f>
        <v>1530.5900000000001</v>
      </c>
      <c r="K165" s="52">
        <f>VLOOKUP($F$165,Tabisr,4)</f>
        <v>0.10879999999999999</v>
      </c>
      <c r="L165" s="50">
        <f>(F165-3651.01)*16%</f>
        <v>48.382399999999983</v>
      </c>
      <c r="M165" s="50">
        <v>293.25</v>
      </c>
      <c r="N165" s="53">
        <f>M165+L165</f>
        <v>341.63239999999996</v>
      </c>
      <c r="O165" s="50"/>
      <c r="P165" s="11"/>
      <c r="Q165" s="120"/>
      <c r="R165" s="11"/>
      <c r="S165" s="95"/>
      <c r="T165" s="51">
        <f>F165+G165+H165-N165+O165-P165-Q165-R165-S165</f>
        <v>3611.7676000000001</v>
      </c>
      <c r="U165" s="51">
        <f>T165-G165</f>
        <v>3611.7676000000001</v>
      </c>
      <c r="V165" s="41"/>
    </row>
    <row r="166" spans="1:22" s="157" customFormat="1" ht="15.75" x14ac:dyDescent="0.25">
      <c r="A166" s="99">
        <v>81</v>
      </c>
      <c r="B166" s="153" t="s">
        <v>240</v>
      </c>
      <c r="C166" s="153" t="s">
        <v>68</v>
      </c>
      <c r="D166" s="132"/>
      <c r="E166" s="66"/>
      <c r="F166" s="66"/>
      <c r="G166" s="66"/>
      <c r="H166" s="67"/>
      <c r="I166" s="66"/>
      <c r="J166" s="67"/>
      <c r="K166" s="68"/>
      <c r="L166" s="66"/>
      <c r="M166" s="66"/>
      <c r="N166" s="73"/>
      <c r="O166" s="66"/>
      <c r="P166" s="99"/>
      <c r="Q166" s="154"/>
      <c r="R166" s="99"/>
      <c r="S166" s="155"/>
      <c r="T166" s="67"/>
      <c r="U166" s="67"/>
      <c r="V166" s="156"/>
    </row>
    <row r="167" spans="1:22" s="90" customFormat="1" ht="15.75" x14ac:dyDescent="0.25">
      <c r="A167" s="10"/>
      <c r="B167" s="124"/>
      <c r="C167" s="125"/>
      <c r="D167" s="91"/>
      <c r="E167" s="91"/>
      <c r="F167" s="126">
        <f>+SUM(F164:F166)</f>
        <v>10175.85</v>
      </c>
      <c r="G167" s="126">
        <f>+SUM(G164:G166)</f>
        <v>0</v>
      </c>
      <c r="H167" s="126">
        <f t="shared" ref="H167:U167" si="106">+SUM(H164:H166)</f>
        <v>0</v>
      </c>
      <c r="I167" s="126">
        <f t="shared" si="106"/>
        <v>8348.7199999999993</v>
      </c>
      <c r="J167" s="126">
        <f t="shared" si="106"/>
        <v>1827.13</v>
      </c>
      <c r="K167" s="126">
        <f t="shared" si="106"/>
        <v>0.32240000000000002</v>
      </c>
      <c r="L167" s="126">
        <f t="shared" si="106"/>
        <v>402.91884799999997</v>
      </c>
      <c r="M167" s="126">
        <f t="shared" si="106"/>
        <v>681.3</v>
      </c>
      <c r="N167" s="127">
        <f t="shared" si="106"/>
        <v>1032.5724</v>
      </c>
      <c r="O167" s="126">
        <f t="shared" si="106"/>
        <v>0</v>
      </c>
      <c r="P167" s="126">
        <f t="shared" si="106"/>
        <v>0</v>
      </c>
      <c r="Q167" s="126">
        <f>+SUM(Q164:Q166)</f>
        <v>0</v>
      </c>
      <c r="R167" s="126">
        <f t="shared" si="106"/>
        <v>0</v>
      </c>
      <c r="S167" s="126">
        <f t="shared" si="106"/>
        <v>0</v>
      </c>
      <c r="T167" s="126">
        <f t="shared" si="106"/>
        <v>9143.2776000000013</v>
      </c>
      <c r="U167" s="126">
        <f t="shared" si="106"/>
        <v>9143.2776000000013</v>
      </c>
    </row>
    <row r="168" spans="1:22" s="90" customFormat="1" ht="8.4499999999999993" customHeight="1" x14ac:dyDescent="0.25">
      <c r="A168" s="10"/>
      <c r="B168" s="124"/>
      <c r="C168" s="125"/>
      <c r="D168" s="91"/>
      <c r="E168" s="91"/>
      <c r="F168" s="126"/>
      <c r="G168" s="126"/>
      <c r="H168" s="126"/>
      <c r="I168" s="126"/>
      <c r="J168" s="126"/>
      <c r="K168" s="126"/>
      <c r="L168" s="126"/>
      <c r="M168" s="126"/>
      <c r="N168" s="127"/>
      <c r="O168" s="126"/>
      <c r="P168" s="126"/>
      <c r="Q168" s="126"/>
      <c r="R168" s="126"/>
      <c r="S168" s="126"/>
      <c r="T168" s="126"/>
      <c r="U168" s="126"/>
    </row>
    <row r="169" spans="1:22" s="90" customFormat="1" ht="14.45" customHeight="1" x14ac:dyDescent="0.25">
      <c r="A169" s="184" t="s">
        <v>205</v>
      </c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</row>
    <row r="170" spans="1:22" s="90" customFormat="1" ht="25.15" customHeight="1" x14ac:dyDescent="0.25">
      <c r="A170" s="43" t="s">
        <v>55</v>
      </c>
      <c r="B170" s="43" t="s">
        <v>13</v>
      </c>
      <c r="C170" s="43" t="s">
        <v>66</v>
      </c>
      <c r="D170" s="43" t="s">
        <v>21</v>
      </c>
      <c r="E170" s="43" t="s">
        <v>15</v>
      </c>
      <c r="F170" s="43" t="s">
        <v>14</v>
      </c>
      <c r="G170" s="43" t="s">
        <v>52</v>
      </c>
      <c r="H170" s="43" t="s">
        <v>58</v>
      </c>
      <c r="I170" s="44" t="s">
        <v>157</v>
      </c>
      <c r="J170" s="44" t="s">
        <v>158</v>
      </c>
      <c r="K170" s="44" t="s">
        <v>159</v>
      </c>
      <c r="L170" s="44" t="s">
        <v>160</v>
      </c>
      <c r="M170" s="43" t="s">
        <v>161</v>
      </c>
      <c r="N170" s="45" t="s">
        <v>53</v>
      </c>
      <c r="O170" s="43" t="s">
        <v>54</v>
      </c>
      <c r="P170" s="43" t="s">
        <v>16</v>
      </c>
      <c r="Q170" s="43" t="s">
        <v>238</v>
      </c>
      <c r="R170" s="43" t="s">
        <v>57</v>
      </c>
      <c r="S170" s="43" t="s">
        <v>64</v>
      </c>
      <c r="T170" s="43" t="s">
        <v>62</v>
      </c>
      <c r="U170" s="43" t="s">
        <v>63</v>
      </c>
      <c r="V170" s="42" t="s">
        <v>464</v>
      </c>
    </row>
    <row r="171" spans="1:22" s="90" customFormat="1" ht="85.9" customHeight="1" x14ac:dyDescent="0.25">
      <c r="A171" s="11">
        <v>82</v>
      </c>
      <c r="B171" s="47" t="s">
        <v>98</v>
      </c>
      <c r="C171" s="47" t="s">
        <v>181</v>
      </c>
      <c r="D171" s="109">
        <v>15</v>
      </c>
      <c r="E171" s="50">
        <v>661.33</v>
      </c>
      <c r="F171" s="50">
        <f t="shared" ref="F171:F180" si="107">D171*E171</f>
        <v>9919.9500000000007</v>
      </c>
      <c r="G171" s="50"/>
      <c r="H171" s="50"/>
      <c r="I171" s="50">
        <f>VLOOKUP($F$185,Tabisr,1)</f>
        <v>5925.91</v>
      </c>
      <c r="J171" s="51">
        <f t="shared" ref="J171:J180" si="108">+F171-I171</f>
        <v>3994.0400000000009</v>
      </c>
      <c r="K171" s="52">
        <f>VLOOKUP($F$185,Tabisr,4)</f>
        <v>0.21360000000000001</v>
      </c>
      <c r="L171" s="50">
        <f>(F171-5081.01)*21.36%</f>
        <v>1033.5975840000001</v>
      </c>
      <c r="M171" s="50">
        <v>538.20000000000005</v>
      </c>
      <c r="N171" s="53">
        <f t="shared" ref="N171:N180" si="109">L171+M171</f>
        <v>1571.7975840000001</v>
      </c>
      <c r="O171" s="50">
        <f>VLOOKUP($F$185,Tabsub,3)</f>
        <v>0</v>
      </c>
      <c r="P171" s="50"/>
      <c r="Q171" s="54"/>
      <c r="R171" s="50"/>
      <c r="S171" s="50"/>
      <c r="T171" s="51">
        <f t="shared" ref="T171:T180" si="110">F171+G171+H171-N171+O171-P171-Q171-R171-S171</f>
        <v>8348.1524160000008</v>
      </c>
      <c r="U171" s="51">
        <f t="shared" ref="U171:U180" si="111">T171-G171</f>
        <v>8348.1524160000008</v>
      </c>
      <c r="V171" s="41"/>
    </row>
    <row r="172" spans="1:22" s="90" customFormat="1" ht="31.5" x14ac:dyDescent="0.25">
      <c r="A172" s="61">
        <v>211</v>
      </c>
      <c r="B172" s="63" t="s">
        <v>417</v>
      </c>
      <c r="C172" s="63" t="s">
        <v>68</v>
      </c>
      <c r="D172" s="132"/>
      <c r="E172" s="66"/>
      <c r="F172" s="66"/>
      <c r="G172" s="66"/>
      <c r="H172" s="66"/>
      <c r="I172" s="66"/>
      <c r="J172" s="67"/>
      <c r="K172" s="68"/>
      <c r="L172" s="66"/>
      <c r="M172" s="66"/>
      <c r="N172" s="73"/>
      <c r="O172" s="66"/>
      <c r="P172" s="66"/>
      <c r="Q172" s="70"/>
      <c r="R172" s="66"/>
      <c r="S172" s="66"/>
      <c r="T172" s="67"/>
      <c r="U172" s="67"/>
      <c r="V172" s="41"/>
    </row>
    <row r="173" spans="1:22" s="90" customFormat="1" ht="85.9" customHeight="1" x14ac:dyDescent="0.25">
      <c r="A173" s="11">
        <v>84</v>
      </c>
      <c r="B173" s="41" t="s">
        <v>375</v>
      </c>
      <c r="C173" s="47" t="s">
        <v>182</v>
      </c>
      <c r="D173" s="109">
        <v>15</v>
      </c>
      <c r="E173" s="50">
        <v>312.26</v>
      </c>
      <c r="F173" s="50">
        <f t="shared" ref="F173" si="112">D173*E173</f>
        <v>4683.8999999999996</v>
      </c>
      <c r="G173" s="50"/>
      <c r="H173" s="50"/>
      <c r="I173" s="50">
        <f>VLOOKUP($F$95,Tabisr,1)</f>
        <v>5925.91</v>
      </c>
      <c r="J173" s="51">
        <f t="shared" ref="J173" si="113">+F173-I173</f>
        <v>-1242.0100000000002</v>
      </c>
      <c r="K173" s="52">
        <f>VLOOKUP($F$95,Tabisr,4)</f>
        <v>0.21360000000000001</v>
      </c>
      <c r="L173" s="50">
        <f>(F173-4244.01)*17.92%</f>
        <v>78.828287999999901</v>
      </c>
      <c r="M173" s="50">
        <v>388.05</v>
      </c>
      <c r="N173" s="53">
        <f t="shared" ref="N173" si="114">L173+M173</f>
        <v>466.87828799999988</v>
      </c>
      <c r="O173" s="50">
        <f>VLOOKUP($F$175,Tabsub,3)</f>
        <v>0</v>
      </c>
      <c r="P173" s="50"/>
      <c r="Q173" s="54"/>
      <c r="R173" s="50"/>
      <c r="S173" s="50"/>
      <c r="T173" s="51">
        <f t="shared" ref="T173" si="115">F173+G173+H173-N173+O173-P173-Q173-R173-S173</f>
        <v>4217.0217119999998</v>
      </c>
      <c r="U173" s="51">
        <f t="shared" ref="U173" si="116">T173-G173</f>
        <v>4217.0217119999998</v>
      </c>
      <c r="V173" s="41"/>
    </row>
    <row r="174" spans="1:22" s="90" customFormat="1" ht="85.9" customHeight="1" x14ac:dyDescent="0.25">
      <c r="A174" s="11">
        <v>85</v>
      </c>
      <c r="B174" s="47" t="s">
        <v>223</v>
      </c>
      <c r="C174" s="47" t="s">
        <v>307</v>
      </c>
      <c r="D174" s="109">
        <v>15</v>
      </c>
      <c r="E174" s="50">
        <v>312.26</v>
      </c>
      <c r="F174" s="50">
        <f t="shared" si="107"/>
        <v>4683.8999999999996</v>
      </c>
      <c r="G174" s="50"/>
      <c r="H174" s="50"/>
      <c r="I174" s="50">
        <f>VLOOKUP($F$95,Tabisr,1)</f>
        <v>5925.91</v>
      </c>
      <c r="J174" s="51">
        <f t="shared" si="108"/>
        <v>-1242.0100000000002</v>
      </c>
      <c r="K174" s="52">
        <f>VLOOKUP($F$95,Tabisr,4)</f>
        <v>0.21360000000000001</v>
      </c>
      <c r="L174" s="50">
        <f>(F174-4244.01)*17.92%</f>
        <v>78.828287999999901</v>
      </c>
      <c r="M174" s="50">
        <v>388.05</v>
      </c>
      <c r="N174" s="53">
        <f t="shared" si="109"/>
        <v>466.87828799999988</v>
      </c>
      <c r="O174" s="50">
        <f>VLOOKUP($F$175,Tabsub,3)</f>
        <v>0</v>
      </c>
      <c r="P174" s="50"/>
      <c r="Q174" s="54"/>
      <c r="R174" s="50"/>
      <c r="S174" s="50"/>
      <c r="T174" s="51">
        <f t="shared" si="110"/>
        <v>4217.0217119999998</v>
      </c>
      <c r="U174" s="51">
        <f t="shared" si="111"/>
        <v>4217.0217119999998</v>
      </c>
      <c r="V174" s="41"/>
    </row>
    <row r="175" spans="1:22" s="90" customFormat="1" ht="85.9" customHeight="1" x14ac:dyDescent="0.25">
      <c r="A175" s="11">
        <v>86</v>
      </c>
      <c r="B175" s="47" t="s">
        <v>38</v>
      </c>
      <c r="C175" s="47" t="s">
        <v>132</v>
      </c>
      <c r="D175" s="109">
        <v>15</v>
      </c>
      <c r="E175" s="50">
        <v>263.56</v>
      </c>
      <c r="F175" s="50">
        <f t="shared" si="107"/>
        <v>3953.4</v>
      </c>
      <c r="G175" s="50"/>
      <c r="H175" s="50"/>
      <c r="I175" s="50">
        <f>VLOOKUP($F$175,Tabisr,1)</f>
        <v>2422.81</v>
      </c>
      <c r="J175" s="51">
        <f t="shared" si="108"/>
        <v>1530.5900000000001</v>
      </c>
      <c r="K175" s="52">
        <f>VLOOKUP($F$175,Tabisr,4)</f>
        <v>0.10879999999999999</v>
      </c>
      <c r="L175" s="50">
        <f>(F175-3651.01)*16%</f>
        <v>48.382399999999983</v>
      </c>
      <c r="M175" s="50">
        <v>293.25</v>
      </c>
      <c r="N175" s="53">
        <f t="shared" si="109"/>
        <v>341.63239999999996</v>
      </c>
      <c r="O175" s="50">
        <f>VLOOKUP($F$175,Tabsub,3)</f>
        <v>0</v>
      </c>
      <c r="P175" s="50"/>
      <c r="Q175" s="54"/>
      <c r="R175" s="50"/>
      <c r="S175" s="50"/>
      <c r="T175" s="51">
        <f t="shared" si="110"/>
        <v>3611.7676000000001</v>
      </c>
      <c r="U175" s="51">
        <f t="shared" si="111"/>
        <v>3611.7676000000001</v>
      </c>
      <c r="V175" s="41"/>
    </row>
    <row r="176" spans="1:22" s="90" customFormat="1" ht="85.9" customHeight="1" x14ac:dyDescent="0.25">
      <c r="A176" s="11">
        <v>87</v>
      </c>
      <c r="B176" s="47" t="s">
        <v>8</v>
      </c>
      <c r="C176" s="47" t="s">
        <v>83</v>
      </c>
      <c r="D176" s="109">
        <v>15</v>
      </c>
      <c r="E176" s="50">
        <v>263.56</v>
      </c>
      <c r="F176" s="50">
        <f t="shared" si="107"/>
        <v>3953.4</v>
      </c>
      <c r="G176" s="50"/>
      <c r="H176" s="50"/>
      <c r="I176" s="50">
        <f>VLOOKUP($F$176,Tabisr,1)</f>
        <v>2422.81</v>
      </c>
      <c r="J176" s="51">
        <f t="shared" si="108"/>
        <v>1530.5900000000001</v>
      </c>
      <c r="K176" s="52">
        <f>VLOOKUP($F$176,Tabisr,4)</f>
        <v>0.10879999999999999</v>
      </c>
      <c r="L176" s="50">
        <f>(F176-3651.01)*16%</f>
        <v>48.382399999999983</v>
      </c>
      <c r="M176" s="50">
        <v>293.25</v>
      </c>
      <c r="N176" s="53">
        <f t="shared" si="109"/>
        <v>341.63239999999996</v>
      </c>
      <c r="O176" s="50">
        <f>VLOOKUP($F$176,Tabsub,3)</f>
        <v>0</v>
      </c>
      <c r="P176" s="50"/>
      <c r="Q176" s="54"/>
      <c r="R176" s="50"/>
      <c r="S176" s="50"/>
      <c r="T176" s="51">
        <f t="shared" si="110"/>
        <v>3611.7676000000001</v>
      </c>
      <c r="U176" s="51">
        <f t="shared" si="111"/>
        <v>3611.7676000000001</v>
      </c>
      <c r="V176" s="41"/>
    </row>
    <row r="177" spans="1:22" s="90" customFormat="1" ht="31.5" x14ac:dyDescent="0.25">
      <c r="A177" s="99">
        <v>88</v>
      </c>
      <c r="B177" s="62" t="s">
        <v>417</v>
      </c>
      <c r="C177" s="63" t="s">
        <v>433</v>
      </c>
      <c r="D177" s="132"/>
      <c r="E177" s="66"/>
      <c r="F177" s="66"/>
      <c r="G177" s="66"/>
      <c r="H177" s="66"/>
      <c r="I177" s="66"/>
      <c r="J177" s="67"/>
      <c r="K177" s="68"/>
      <c r="L177" s="66"/>
      <c r="M177" s="66"/>
      <c r="N177" s="73"/>
      <c r="O177" s="66"/>
      <c r="P177" s="66"/>
      <c r="Q177" s="70"/>
      <c r="R177" s="66"/>
      <c r="S177" s="66"/>
      <c r="T177" s="67"/>
      <c r="U177" s="67"/>
      <c r="V177" s="41"/>
    </row>
    <row r="178" spans="1:22" s="90" customFormat="1" ht="85.9" customHeight="1" x14ac:dyDescent="0.25">
      <c r="A178" s="11">
        <v>271</v>
      </c>
      <c r="B178" s="47" t="s">
        <v>347</v>
      </c>
      <c r="C178" s="47" t="s">
        <v>348</v>
      </c>
      <c r="D178" s="109">
        <v>15</v>
      </c>
      <c r="E178" s="50">
        <v>263.56</v>
      </c>
      <c r="F178" s="50">
        <f t="shared" ref="F178:F179" si="117">D178*E178</f>
        <v>3953.4</v>
      </c>
      <c r="G178" s="50"/>
      <c r="H178" s="50"/>
      <c r="I178" s="50">
        <f>VLOOKUP($F$176,Tabisr,1)</f>
        <v>2422.81</v>
      </c>
      <c r="J178" s="51">
        <f t="shared" ref="J178:J179" si="118">+F178-I178</f>
        <v>1530.5900000000001</v>
      </c>
      <c r="K178" s="52">
        <f>VLOOKUP($F$176,Tabisr,4)</f>
        <v>0.10879999999999999</v>
      </c>
      <c r="L178" s="50">
        <f>(F178-3651.01)*16%</f>
        <v>48.382399999999983</v>
      </c>
      <c r="M178" s="50">
        <v>293.25</v>
      </c>
      <c r="N178" s="53">
        <f t="shared" ref="N178:N179" si="119">L178+M178</f>
        <v>341.63239999999996</v>
      </c>
      <c r="O178" s="50">
        <f>VLOOKUP($F$176,Tabsub,3)</f>
        <v>0</v>
      </c>
      <c r="P178" s="50"/>
      <c r="Q178" s="54"/>
      <c r="R178" s="50"/>
      <c r="S178" s="50"/>
      <c r="T178" s="51">
        <f t="shared" ref="T178:T179" si="120">F178+G178+H178-N178+O178-P178-Q178-R178-S178</f>
        <v>3611.7676000000001</v>
      </c>
      <c r="U178" s="51">
        <f t="shared" ref="U178:U179" si="121">T178-G178</f>
        <v>3611.7676000000001</v>
      </c>
      <c r="V178" s="41"/>
    </row>
    <row r="179" spans="1:22" s="90" customFormat="1" ht="85.9" customHeight="1" x14ac:dyDescent="0.25">
      <c r="A179" s="11">
        <v>89</v>
      </c>
      <c r="B179" s="47" t="s">
        <v>394</v>
      </c>
      <c r="C179" s="74" t="s">
        <v>82</v>
      </c>
      <c r="D179" s="109">
        <v>15</v>
      </c>
      <c r="E179" s="50">
        <v>312.26</v>
      </c>
      <c r="F179" s="50">
        <f t="shared" si="117"/>
        <v>4683.8999999999996</v>
      </c>
      <c r="G179" s="50"/>
      <c r="H179" s="50"/>
      <c r="I179" s="50" t="e">
        <f>VLOOKUP($F$92,Tabisr,1)</f>
        <v>#N/A</v>
      </c>
      <c r="J179" s="51" t="e">
        <f t="shared" si="118"/>
        <v>#N/A</v>
      </c>
      <c r="K179" s="52" t="e">
        <f>VLOOKUP($F$92,Tabisr,4)</f>
        <v>#N/A</v>
      </c>
      <c r="L179" s="50">
        <f>(F179-4244.01)*17.92%</f>
        <v>78.828287999999901</v>
      </c>
      <c r="M179" s="50">
        <v>388.05</v>
      </c>
      <c r="N179" s="53">
        <f t="shared" si="119"/>
        <v>466.87828799999988</v>
      </c>
      <c r="O179" s="50"/>
      <c r="P179" s="50"/>
      <c r="Q179" s="54"/>
      <c r="R179" s="50"/>
      <c r="S179" s="50"/>
      <c r="T179" s="51">
        <f t="shared" si="120"/>
        <v>4217.0217119999998</v>
      </c>
      <c r="U179" s="51">
        <f t="shared" si="121"/>
        <v>4217.0217119999998</v>
      </c>
      <c r="V179" s="41"/>
    </row>
    <row r="180" spans="1:22" s="90" customFormat="1" ht="85.9" customHeight="1" x14ac:dyDescent="0.25">
      <c r="A180" s="11">
        <v>90</v>
      </c>
      <c r="B180" s="47" t="s">
        <v>39</v>
      </c>
      <c r="C180" s="74" t="s">
        <v>81</v>
      </c>
      <c r="D180" s="109">
        <v>15</v>
      </c>
      <c r="E180" s="50">
        <v>214.1</v>
      </c>
      <c r="F180" s="50">
        <f t="shared" si="107"/>
        <v>3211.5</v>
      </c>
      <c r="G180" s="50"/>
      <c r="H180" s="50"/>
      <c r="I180" s="50">
        <f>VLOOKUP($F$180,Tabisr,1)</f>
        <v>2422.81</v>
      </c>
      <c r="J180" s="51">
        <f t="shared" si="108"/>
        <v>788.69</v>
      </c>
      <c r="K180" s="52">
        <f>VLOOKUP($F$180,Tabisr,4)</f>
        <v>0.10879999999999999</v>
      </c>
      <c r="L180" s="50">
        <f>(F180-2077.51)*10.88%</f>
        <v>123.37811199999999</v>
      </c>
      <c r="M180" s="50">
        <v>121.95</v>
      </c>
      <c r="N180" s="53">
        <f t="shared" si="109"/>
        <v>245.32811199999998</v>
      </c>
      <c r="O180" s="50">
        <f>VLOOKUP($F$180,Tabsub,3)</f>
        <v>125.1</v>
      </c>
      <c r="P180" s="50"/>
      <c r="Q180" s="54"/>
      <c r="R180" s="50"/>
      <c r="S180" s="50"/>
      <c r="T180" s="51">
        <f t="shared" si="110"/>
        <v>3091.2718879999998</v>
      </c>
      <c r="U180" s="51">
        <f t="shared" si="111"/>
        <v>3091.2718879999998</v>
      </c>
      <c r="V180" s="41"/>
    </row>
    <row r="181" spans="1:22" s="90" customFormat="1" ht="15.75" x14ac:dyDescent="0.25">
      <c r="A181" s="10"/>
      <c r="B181" s="124"/>
      <c r="C181" s="125"/>
      <c r="D181" s="91"/>
      <c r="E181" s="91"/>
      <c r="F181" s="126">
        <f>+SUM(F171:F180)</f>
        <v>39043.350000000006</v>
      </c>
      <c r="G181" s="126">
        <f>+SUM(G171:G180)</f>
        <v>0</v>
      </c>
      <c r="H181" s="126">
        <f t="shared" ref="H181:S181" si="122">+SUM(H171:H180)</f>
        <v>0</v>
      </c>
      <c r="I181" s="126" t="e">
        <f t="shared" si="122"/>
        <v>#N/A</v>
      </c>
      <c r="J181" s="126" t="e">
        <f t="shared" si="122"/>
        <v>#N/A</v>
      </c>
      <c r="K181" s="126" t="e">
        <f t="shared" si="122"/>
        <v>#N/A</v>
      </c>
      <c r="L181" s="126">
        <f t="shared" si="122"/>
        <v>1538.6077599999999</v>
      </c>
      <c r="M181" s="126">
        <f t="shared" si="122"/>
        <v>2704.05</v>
      </c>
      <c r="N181" s="127">
        <f t="shared" si="122"/>
        <v>4242.6577599999991</v>
      </c>
      <c r="O181" s="126">
        <f t="shared" si="122"/>
        <v>125.1</v>
      </c>
      <c r="P181" s="126">
        <f t="shared" si="122"/>
        <v>0</v>
      </c>
      <c r="Q181" s="126">
        <f>+SUM(Q171:Q180)</f>
        <v>0</v>
      </c>
      <c r="R181" s="126">
        <f t="shared" si="122"/>
        <v>0</v>
      </c>
      <c r="S181" s="126">
        <f t="shared" si="122"/>
        <v>0</v>
      </c>
      <c r="T181" s="126">
        <f>+SUM(T171:T180)</f>
        <v>34925.792240000002</v>
      </c>
      <c r="U181" s="126">
        <f>+SUM(U171:U180)</f>
        <v>34925.792240000002</v>
      </c>
    </row>
    <row r="182" spans="1:22" s="90" customFormat="1" ht="15.75" x14ac:dyDescent="0.25">
      <c r="A182" s="10"/>
      <c r="B182" s="124"/>
      <c r="C182" s="125"/>
      <c r="D182" s="91"/>
      <c r="E182" s="91"/>
      <c r="F182" s="126"/>
      <c r="G182" s="126"/>
      <c r="H182" s="126"/>
      <c r="I182" s="126"/>
      <c r="J182" s="126"/>
      <c r="K182" s="126"/>
      <c r="L182" s="126"/>
      <c r="M182" s="126"/>
      <c r="N182" s="127"/>
      <c r="O182" s="126"/>
      <c r="P182" s="126"/>
      <c r="Q182" s="126"/>
      <c r="R182" s="126"/>
      <c r="S182" s="126"/>
      <c r="T182" s="126"/>
      <c r="U182" s="126"/>
    </row>
    <row r="183" spans="1:22" s="90" customFormat="1" ht="15.75" x14ac:dyDescent="0.25">
      <c r="A183" s="184" t="s">
        <v>206</v>
      </c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</row>
    <row r="184" spans="1:22" s="90" customFormat="1" ht="47.25" x14ac:dyDescent="0.25">
      <c r="A184" s="43" t="s">
        <v>55</v>
      </c>
      <c r="B184" s="43" t="s">
        <v>13</v>
      </c>
      <c r="C184" s="43" t="s">
        <v>66</v>
      </c>
      <c r="D184" s="43" t="s">
        <v>21</v>
      </c>
      <c r="E184" s="43" t="s">
        <v>15</v>
      </c>
      <c r="F184" s="43" t="s">
        <v>14</v>
      </c>
      <c r="G184" s="43" t="s">
        <v>52</v>
      </c>
      <c r="H184" s="43" t="s">
        <v>58</v>
      </c>
      <c r="I184" s="44" t="s">
        <v>157</v>
      </c>
      <c r="J184" s="44" t="s">
        <v>158</v>
      </c>
      <c r="K184" s="44" t="s">
        <v>159</v>
      </c>
      <c r="L184" s="44" t="s">
        <v>160</v>
      </c>
      <c r="M184" s="43" t="s">
        <v>161</v>
      </c>
      <c r="N184" s="45" t="s">
        <v>53</v>
      </c>
      <c r="O184" s="43" t="s">
        <v>54</v>
      </c>
      <c r="P184" s="43" t="s">
        <v>16</v>
      </c>
      <c r="Q184" s="43" t="s">
        <v>238</v>
      </c>
      <c r="R184" s="43" t="s">
        <v>57</v>
      </c>
      <c r="S184" s="43" t="s">
        <v>64</v>
      </c>
      <c r="T184" s="43" t="s">
        <v>62</v>
      </c>
      <c r="U184" s="43" t="s">
        <v>63</v>
      </c>
      <c r="V184" s="42" t="s">
        <v>464</v>
      </c>
    </row>
    <row r="185" spans="1:22" s="90" customFormat="1" ht="86.65" customHeight="1" x14ac:dyDescent="0.25">
      <c r="A185" s="11">
        <v>91</v>
      </c>
      <c r="B185" s="47" t="s">
        <v>0</v>
      </c>
      <c r="C185" s="47" t="s">
        <v>131</v>
      </c>
      <c r="D185" s="109">
        <v>15</v>
      </c>
      <c r="E185" s="50">
        <v>661.33</v>
      </c>
      <c r="F185" s="50">
        <f t="shared" ref="F185:F194" si="123">D185*E185</f>
        <v>9919.9500000000007</v>
      </c>
      <c r="G185" s="50"/>
      <c r="H185" s="50"/>
      <c r="I185" s="50">
        <f>VLOOKUP($F$185,Tabisr,1)</f>
        <v>5925.91</v>
      </c>
      <c r="J185" s="51">
        <f t="shared" ref="J185:J190" si="124">+F185-I185</f>
        <v>3994.0400000000009</v>
      </c>
      <c r="K185" s="52">
        <f>VLOOKUP($F$185,Tabisr,4)</f>
        <v>0.21360000000000001</v>
      </c>
      <c r="L185" s="50">
        <f>(F185-5081.01)*21.36%</f>
        <v>1033.5975840000001</v>
      </c>
      <c r="M185" s="50">
        <v>538.20000000000005</v>
      </c>
      <c r="N185" s="53">
        <f t="shared" ref="N185" si="125">L185+M185</f>
        <v>1571.7975840000001</v>
      </c>
      <c r="O185" s="50">
        <f>VLOOKUP($F$185,Tabsub,3)</f>
        <v>0</v>
      </c>
      <c r="P185" s="50"/>
      <c r="Q185" s="54"/>
      <c r="R185" s="50"/>
      <c r="S185" s="50"/>
      <c r="T185" s="51">
        <f t="shared" ref="T185:T194" si="126">F185+G185+H185-N185+O185-P185-Q185-R185-S185</f>
        <v>8348.1524160000008</v>
      </c>
      <c r="U185" s="51">
        <f t="shared" ref="U185:U194" si="127">T185-G185</f>
        <v>8348.1524160000008</v>
      </c>
      <c r="V185" s="41"/>
    </row>
    <row r="186" spans="1:22" s="90" customFormat="1" ht="15.75" x14ac:dyDescent="0.25">
      <c r="A186" s="99">
        <v>293</v>
      </c>
      <c r="B186" s="63" t="s">
        <v>240</v>
      </c>
      <c r="C186" s="63" t="s">
        <v>440</v>
      </c>
      <c r="D186" s="132"/>
      <c r="E186" s="66"/>
      <c r="F186" s="66"/>
      <c r="G186" s="66"/>
      <c r="H186" s="66"/>
      <c r="I186" s="66"/>
      <c r="J186" s="67"/>
      <c r="K186" s="68"/>
      <c r="L186" s="66"/>
      <c r="M186" s="66"/>
      <c r="N186" s="73"/>
      <c r="O186" s="66"/>
      <c r="P186" s="66"/>
      <c r="Q186" s="70"/>
      <c r="R186" s="66"/>
      <c r="S186" s="158"/>
      <c r="T186" s="67"/>
      <c r="U186" s="67"/>
      <c r="V186" s="41"/>
    </row>
    <row r="187" spans="1:22" s="90" customFormat="1" ht="86.65" customHeight="1" x14ac:dyDescent="0.25">
      <c r="A187" s="11">
        <v>92</v>
      </c>
      <c r="B187" s="47" t="s">
        <v>37</v>
      </c>
      <c r="C187" s="74" t="s">
        <v>68</v>
      </c>
      <c r="D187" s="109">
        <v>15</v>
      </c>
      <c r="E187" s="50">
        <v>263.56</v>
      </c>
      <c r="F187" s="50">
        <f t="shared" si="123"/>
        <v>3953.4</v>
      </c>
      <c r="G187" s="50"/>
      <c r="H187" s="50"/>
      <c r="I187" s="50">
        <f>VLOOKUP($F$187,Tabisr,1)</f>
        <v>2422.81</v>
      </c>
      <c r="J187" s="51">
        <f t="shared" si="124"/>
        <v>1530.5900000000001</v>
      </c>
      <c r="K187" s="52">
        <f>VLOOKUP($F$187,Tabisr,4)</f>
        <v>0.10879999999999999</v>
      </c>
      <c r="L187" s="50">
        <f>(F187-3651.01)*16%+0.18</f>
        <v>48.562399999999982</v>
      </c>
      <c r="M187" s="50">
        <v>293.25</v>
      </c>
      <c r="N187" s="53">
        <v>341.63</v>
      </c>
      <c r="O187" s="50">
        <f>VLOOKUP($F$187,Tabsub,3)</f>
        <v>0</v>
      </c>
      <c r="P187" s="50"/>
      <c r="Q187" s="54"/>
      <c r="R187" s="50"/>
      <c r="S187" s="50"/>
      <c r="T187" s="51">
        <f t="shared" si="126"/>
        <v>3611.77</v>
      </c>
      <c r="U187" s="51">
        <f t="shared" si="127"/>
        <v>3611.77</v>
      </c>
      <c r="V187" s="41"/>
    </row>
    <row r="188" spans="1:22" s="90" customFormat="1" ht="86.65" customHeight="1" x14ac:dyDescent="0.25">
      <c r="A188" s="11">
        <v>93</v>
      </c>
      <c r="B188" s="47" t="s">
        <v>35</v>
      </c>
      <c r="C188" s="74" t="s">
        <v>85</v>
      </c>
      <c r="D188" s="109">
        <v>15</v>
      </c>
      <c r="E188" s="50">
        <v>220.57</v>
      </c>
      <c r="F188" s="50">
        <f t="shared" si="123"/>
        <v>3308.5499999999997</v>
      </c>
      <c r="G188" s="50"/>
      <c r="H188" s="50"/>
      <c r="I188" s="50">
        <f t="shared" ref="I188:I194" si="128">VLOOKUP($F$188,Tabisr,1)</f>
        <v>2422.81</v>
      </c>
      <c r="J188" s="51">
        <f t="shared" si="124"/>
        <v>885.73999999999978</v>
      </c>
      <c r="K188" s="52">
        <f t="shared" ref="K188:K194" si="129">VLOOKUP($F$188,Tabisr,4)</f>
        <v>0.10879999999999999</v>
      </c>
      <c r="L188" s="50">
        <f t="shared" ref="L188:L194" si="130">(F188-2077.51)*10.88%</f>
        <v>133.93715199999997</v>
      </c>
      <c r="M188" s="50">
        <v>121.95</v>
      </c>
      <c r="N188" s="53">
        <v>237.77</v>
      </c>
      <c r="O188" s="50">
        <f t="shared" ref="O188:O194" si="131">VLOOKUP($F$188,Tabsub,3)</f>
        <v>125.1</v>
      </c>
      <c r="P188" s="50"/>
      <c r="Q188" s="54"/>
      <c r="R188" s="50"/>
      <c r="S188" s="50"/>
      <c r="T188" s="51">
        <f t="shared" si="126"/>
        <v>3195.8799999999997</v>
      </c>
      <c r="U188" s="51">
        <f t="shared" si="127"/>
        <v>3195.8799999999997</v>
      </c>
      <c r="V188" s="41"/>
    </row>
    <row r="189" spans="1:22" s="90" customFormat="1" ht="86.65" customHeight="1" x14ac:dyDescent="0.25">
      <c r="A189" s="11">
        <v>94</v>
      </c>
      <c r="B189" s="47" t="s">
        <v>170</v>
      </c>
      <c r="C189" s="74" t="s">
        <v>85</v>
      </c>
      <c r="D189" s="109">
        <v>15</v>
      </c>
      <c r="E189" s="50">
        <v>220.57300000000001</v>
      </c>
      <c r="F189" s="50">
        <f t="shared" si="123"/>
        <v>3308.5950000000003</v>
      </c>
      <c r="G189" s="50"/>
      <c r="H189" s="50"/>
      <c r="I189" s="50">
        <f t="shared" si="128"/>
        <v>2422.81</v>
      </c>
      <c r="J189" s="51">
        <f t="shared" si="124"/>
        <v>885.78500000000031</v>
      </c>
      <c r="K189" s="52">
        <f t="shared" si="129"/>
        <v>0.10879999999999999</v>
      </c>
      <c r="L189" s="50">
        <f t="shared" si="130"/>
        <v>133.942048</v>
      </c>
      <c r="M189" s="50">
        <v>121.95</v>
      </c>
      <c r="N189" s="53">
        <v>237.77</v>
      </c>
      <c r="O189" s="50">
        <f t="shared" si="131"/>
        <v>125.1</v>
      </c>
      <c r="P189" s="50"/>
      <c r="Q189" s="54"/>
      <c r="R189" s="50"/>
      <c r="S189" s="50"/>
      <c r="T189" s="51">
        <f t="shared" si="126"/>
        <v>3195.9250000000002</v>
      </c>
      <c r="U189" s="51">
        <f t="shared" si="127"/>
        <v>3195.9250000000002</v>
      </c>
      <c r="V189" s="41"/>
    </row>
    <row r="190" spans="1:22" s="90" customFormat="1" ht="86.65" customHeight="1" x14ac:dyDescent="0.25">
      <c r="A190" s="11">
        <v>95</v>
      </c>
      <c r="B190" s="47" t="s">
        <v>391</v>
      </c>
      <c r="C190" s="74" t="s">
        <v>85</v>
      </c>
      <c r="D190" s="109">
        <v>15</v>
      </c>
      <c r="E190" s="50">
        <v>220.57300000000001</v>
      </c>
      <c r="F190" s="50">
        <f t="shared" ref="F190" si="132">D190*E190</f>
        <v>3308.5950000000003</v>
      </c>
      <c r="G190" s="50"/>
      <c r="H190" s="50"/>
      <c r="I190" s="50">
        <f t="shared" si="128"/>
        <v>2422.81</v>
      </c>
      <c r="J190" s="51">
        <f t="shared" si="124"/>
        <v>885.78500000000031</v>
      </c>
      <c r="K190" s="52">
        <f t="shared" si="129"/>
        <v>0.10879999999999999</v>
      </c>
      <c r="L190" s="50">
        <f t="shared" ref="L190" si="133">(F190-2077.51)*10.88%</f>
        <v>133.942048</v>
      </c>
      <c r="M190" s="50">
        <v>121.95</v>
      </c>
      <c r="N190" s="53">
        <v>237.77</v>
      </c>
      <c r="O190" s="50">
        <f t="shared" si="131"/>
        <v>125.1</v>
      </c>
      <c r="P190" s="50"/>
      <c r="Q190" s="54"/>
      <c r="R190" s="50"/>
      <c r="S190" s="50"/>
      <c r="T190" s="51">
        <f t="shared" ref="T190" si="134">F190+G190+H190-N190+O190-P190-Q190-R190-S190</f>
        <v>3195.9250000000002</v>
      </c>
      <c r="U190" s="51">
        <f t="shared" ref="U190" si="135">T190-G190</f>
        <v>3195.9250000000002</v>
      </c>
      <c r="V190" s="41"/>
    </row>
    <row r="191" spans="1:22" s="90" customFormat="1" ht="86.65" customHeight="1" x14ac:dyDescent="0.25">
      <c r="A191" s="11">
        <v>96</v>
      </c>
      <c r="B191" s="47" t="s">
        <v>166</v>
      </c>
      <c r="C191" s="74" t="s">
        <v>85</v>
      </c>
      <c r="D191" s="109">
        <v>15</v>
      </c>
      <c r="E191" s="50">
        <v>220.57300000000001</v>
      </c>
      <c r="F191" s="50">
        <f>D191*E191</f>
        <v>3308.5950000000003</v>
      </c>
      <c r="G191" s="50"/>
      <c r="H191" s="50"/>
      <c r="I191" s="50">
        <f t="shared" si="128"/>
        <v>2422.81</v>
      </c>
      <c r="J191" s="51">
        <f t="shared" ref="J191:J194" si="136">+F191-I191</f>
        <v>885.78500000000031</v>
      </c>
      <c r="K191" s="52">
        <f t="shared" si="129"/>
        <v>0.10879999999999999</v>
      </c>
      <c r="L191" s="50">
        <f t="shared" si="130"/>
        <v>133.942048</v>
      </c>
      <c r="M191" s="50">
        <v>121.95</v>
      </c>
      <c r="N191" s="53">
        <v>237.77</v>
      </c>
      <c r="O191" s="50">
        <f t="shared" si="131"/>
        <v>125.1</v>
      </c>
      <c r="P191" s="50"/>
      <c r="Q191" s="54"/>
      <c r="R191" s="50"/>
      <c r="S191" s="50"/>
      <c r="T191" s="51">
        <f>F191+G191+H191-N191+O191-P191-Q191-R191-S191</f>
        <v>3195.9250000000002</v>
      </c>
      <c r="U191" s="51">
        <f t="shared" si="127"/>
        <v>3195.9250000000002</v>
      </c>
      <c r="V191" s="41"/>
    </row>
    <row r="192" spans="1:22" s="90" customFormat="1" ht="15.75" x14ac:dyDescent="0.25">
      <c r="A192" s="99">
        <v>97</v>
      </c>
      <c r="B192" s="63" t="s">
        <v>240</v>
      </c>
      <c r="C192" s="89" t="s">
        <v>85</v>
      </c>
      <c r="D192" s="132"/>
      <c r="E192" s="66"/>
      <c r="F192" s="66"/>
      <c r="G192" s="66"/>
      <c r="H192" s="66"/>
      <c r="I192" s="66"/>
      <c r="J192" s="67"/>
      <c r="K192" s="68"/>
      <c r="L192" s="66"/>
      <c r="M192" s="66"/>
      <c r="N192" s="73"/>
      <c r="O192" s="66"/>
      <c r="P192" s="66"/>
      <c r="Q192" s="70"/>
      <c r="R192" s="66"/>
      <c r="S192" s="66"/>
      <c r="T192" s="67"/>
      <c r="U192" s="67"/>
      <c r="V192" s="41"/>
    </row>
    <row r="193" spans="1:22" s="90" customFormat="1" ht="86.65" customHeight="1" x14ac:dyDescent="0.25">
      <c r="A193" s="11">
        <v>98</v>
      </c>
      <c r="B193" s="47" t="s">
        <v>309</v>
      </c>
      <c r="C193" s="74" t="s">
        <v>85</v>
      </c>
      <c r="D193" s="109">
        <v>15</v>
      </c>
      <c r="E193" s="50">
        <v>220.57300000000001</v>
      </c>
      <c r="F193" s="50">
        <f>D193*E193</f>
        <v>3308.5950000000003</v>
      </c>
      <c r="G193" s="50"/>
      <c r="H193" s="50"/>
      <c r="I193" s="50">
        <f t="shared" si="128"/>
        <v>2422.81</v>
      </c>
      <c r="J193" s="51">
        <f t="shared" si="136"/>
        <v>885.78500000000031</v>
      </c>
      <c r="K193" s="52">
        <f t="shared" si="129"/>
        <v>0.10879999999999999</v>
      </c>
      <c r="L193" s="50">
        <f t="shared" si="130"/>
        <v>133.942048</v>
      </c>
      <c r="M193" s="50">
        <v>121.95</v>
      </c>
      <c r="N193" s="53">
        <v>237.77</v>
      </c>
      <c r="O193" s="50">
        <f t="shared" si="131"/>
        <v>125.1</v>
      </c>
      <c r="P193" s="50"/>
      <c r="Q193" s="54"/>
      <c r="R193" s="50"/>
      <c r="S193" s="50"/>
      <c r="T193" s="51">
        <f>F193+G193+H193-N193+O193-P193-Q193-R193-S193</f>
        <v>3195.9250000000002</v>
      </c>
      <c r="U193" s="51">
        <f t="shared" si="127"/>
        <v>3195.9250000000002</v>
      </c>
      <c r="V193" s="41"/>
    </row>
    <row r="194" spans="1:22" s="90" customFormat="1" ht="86.65" customHeight="1" x14ac:dyDescent="0.25">
      <c r="A194" s="11">
        <v>99</v>
      </c>
      <c r="B194" s="47" t="s">
        <v>36</v>
      </c>
      <c r="C194" s="74" t="s">
        <v>85</v>
      </c>
      <c r="D194" s="109">
        <v>15</v>
      </c>
      <c r="E194" s="50">
        <v>220.57300000000001</v>
      </c>
      <c r="F194" s="50">
        <f t="shared" si="123"/>
        <v>3308.5950000000003</v>
      </c>
      <c r="G194" s="50"/>
      <c r="H194" s="50"/>
      <c r="I194" s="50">
        <f t="shared" si="128"/>
        <v>2422.81</v>
      </c>
      <c r="J194" s="51">
        <f t="shared" si="136"/>
        <v>885.78500000000031</v>
      </c>
      <c r="K194" s="52">
        <f t="shared" si="129"/>
        <v>0.10879999999999999</v>
      </c>
      <c r="L194" s="50">
        <f t="shared" si="130"/>
        <v>133.942048</v>
      </c>
      <c r="M194" s="50">
        <v>121.95</v>
      </c>
      <c r="N194" s="53">
        <v>237.77</v>
      </c>
      <c r="O194" s="50">
        <f t="shared" si="131"/>
        <v>125.1</v>
      </c>
      <c r="P194" s="50"/>
      <c r="Q194" s="54"/>
      <c r="R194" s="50"/>
      <c r="S194" s="50"/>
      <c r="T194" s="51">
        <f t="shared" si="126"/>
        <v>3195.9250000000002</v>
      </c>
      <c r="U194" s="51">
        <f t="shared" si="127"/>
        <v>3195.9250000000002</v>
      </c>
      <c r="V194" s="41"/>
    </row>
    <row r="195" spans="1:22" s="90" customFormat="1" ht="15.75" x14ac:dyDescent="0.25">
      <c r="A195" s="10"/>
      <c r="B195" s="124"/>
      <c r="C195" s="114"/>
      <c r="D195" s="115"/>
      <c r="E195" s="116"/>
      <c r="F195" s="159">
        <f>+SUM(F185:F194)</f>
        <v>33724.875000000007</v>
      </c>
      <c r="G195" s="159">
        <f>+SUM(G185:G194)</f>
        <v>0</v>
      </c>
      <c r="H195" s="159">
        <f>+SUM(H185:H194)</f>
        <v>0</v>
      </c>
      <c r="I195" s="159">
        <f t="shared" ref="I195:R195" si="137">+SUM(I185:I194)</f>
        <v>22885.58</v>
      </c>
      <c r="J195" s="159">
        <f t="shared" si="137"/>
        <v>10839.295</v>
      </c>
      <c r="K195" s="159">
        <f t="shared" si="137"/>
        <v>0.97520000000000007</v>
      </c>
      <c r="L195" s="159">
        <f t="shared" si="137"/>
        <v>1885.8073759999997</v>
      </c>
      <c r="M195" s="159">
        <f t="shared" si="137"/>
        <v>1563.1500000000003</v>
      </c>
      <c r="N195" s="160">
        <f>+SUM(N185:N194)</f>
        <v>3340.0475839999999</v>
      </c>
      <c r="O195" s="159">
        <f>+SUM(O185:O194)</f>
        <v>750.6</v>
      </c>
      <c r="P195" s="159">
        <f>+SUM(P185:P194)</f>
        <v>0</v>
      </c>
      <c r="Q195" s="159">
        <f>+SUM(Q185:Q194)</f>
        <v>0</v>
      </c>
      <c r="R195" s="159">
        <f t="shared" si="137"/>
        <v>0</v>
      </c>
      <c r="S195" s="159">
        <f>+SUM(S185:S194)</f>
        <v>0</v>
      </c>
      <c r="T195" s="159">
        <f>+SUM(T185:T194)</f>
        <v>31135.427415999999</v>
      </c>
      <c r="U195" s="159">
        <f>+SUM(U185:U194)</f>
        <v>31135.427415999999</v>
      </c>
    </row>
    <row r="196" spans="1:22" s="90" customFormat="1" ht="15.75" x14ac:dyDescent="0.25">
      <c r="A196" s="10"/>
      <c r="B196" s="124"/>
      <c r="C196" s="114"/>
      <c r="D196" s="115"/>
      <c r="E196" s="116"/>
      <c r="F196" s="159"/>
      <c r="G196" s="159"/>
      <c r="H196" s="159"/>
      <c r="I196" s="159"/>
      <c r="J196" s="159"/>
      <c r="K196" s="159"/>
      <c r="L196" s="159"/>
      <c r="M196" s="159"/>
      <c r="N196" s="160"/>
      <c r="O196" s="159"/>
      <c r="P196" s="159"/>
      <c r="Q196" s="159"/>
      <c r="R196" s="159"/>
      <c r="S196" s="159"/>
      <c r="T196" s="159"/>
      <c r="U196" s="159"/>
    </row>
    <row r="197" spans="1:22" s="90" customFormat="1" ht="15.75" x14ac:dyDescent="0.25">
      <c r="A197" s="184" t="s">
        <v>358</v>
      </c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</row>
    <row r="198" spans="1:22" s="90" customFormat="1" ht="47.25" x14ac:dyDescent="0.25">
      <c r="A198" s="43" t="s">
        <v>55</v>
      </c>
      <c r="B198" s="43" t="s">
        <v>13</v>
      </c>
      <c r="C198" s="43" t="s">
        <v>66</v>
      </c>
      <c r="D198" s="43" t="s">
        <v>21</v>
      </c>
      <c r="E198" s="43" t="s">
        <v>15</v>
      </c>
      <c r="F198" s="43" t="s">
        <v>14</v>
      </c>
      <c r="G198" s="43" t="s">
        <v>52</v>
      </c>
      <c r="H198" s="43" t="s">
        <v>58</v>
      </c>
      <c r="I198" s="44" t="s">
        <v>157</v>
      </c>
      <c r="J198" s="44" t="s">
        <v>158</v>
      </c>
      <c r="K198" s="44" t="s">
        <v>159</v>
      </c>
      <c r="L198" s="44" t="s">
        <v>160</v>
      </c>
      <c r="M198" s="43" t="s">
        <v>161</v>
      </c>
      <c r="N198" s="45" t="s">
        <v>53</v>
      </c>
      <c r="O198" s="43" t="s">
        <v>54</v>
      </c>
      <c r="P198" s="43" t="s">
        <v>16</v>
      </c>
      <c r="Q198" s="43" t="s">
        <v>238</v>
      </c>
      <c r="R198" s="43" t="s">
        <v>57</v>
      </c>
      <c r="S198" s="43" t="s">
        <v>64</v>
      </c>
      <c r="T198" s="43" t="s">
        <v>62</v>
      </c>
      <c r="U198" s="43" t="s">
        <v>63</v>
      </c>
      <c r="V198" s="42" t="s">
        <v>464</v>
      </c>
    </row>
    <row r="199" spans="1:22" s="90" customFormat="1" ht="86.1" customHeight="1" x14ac:dyDescent="0.25">
      <c r="A199" s="11">
        <v>304</v>
      </c>
      <c r="B199" s="47" t="s">
        <v>259</v>
      </c>
      <c r="C199" s="74" t="s">
        <v>163</v>
      </c>
      <c r="D199" s="109">
        <v>15</v>
      </c>
      <c r="E199" s="50">
        <v>661.33</v>
      </c>
      <c r="F199" s="50">
        <f>D199*E199</f>
        <v>9919.9500000000007</v>
      </c>
      <c r="G199" s="50"/>
      <c r="H199" s="11"/>
      <c r="I199" s="50">
        <f>VLOOKUP($F$199,Tabisr,1)</f>
        <v>5925.91</v>
      </c>
      <c r="J199" s="51">
        <f>+F199-I199</f>
        <v>3994.0400000000009</v>
      </c>
      <c r="K199" s="52">
        <f>VLOOKUP($F$199,Tabisr,4)</f>
        <v>0.21360000000000001</v>
      </c>
      <c r="L199" s="50">
        <f>(F199-5081.01)*21.36%</f>
        <v>1033.5975840000001</v>
      </c>
      <c r="M199" s="50">
        <v>538.20000000000005</v>
      </c>
      <c r="N199" s="53">
        <f>L199+M199</f>
        <v>1571.7975840000001</v>
      </c>
      <c r="O199" s="50">
        <f>VLOOKUP($F$199,Tabsub,3)</f>
        <v>0</v>
      </c>
      <c r="P199" s="50"/>
      <c r="Q199" s="54"/>
      <c r="R199" s="50"/>
      <c r="S199" s="50"/>
      <c r="T199" s="51">
        <f>F199+G199+H199-N199+O199-P199-Q199-R199-S199</f>
        <v>8348.1524160000008</v>
      </c>
      <c r="U199" s="51">
        <f>T199-G199</f>
        <v>8348.1524160000008</v>
      </c>
      <c r="V199" s="41"/>
    </row>
    <row r="200" spans="1:22" s="90" customFormat="1" ht="86.1" customHeight="1" x14ac:dyDescent="0.25">
      <c r="A200" s="46">
        <v>151</v>
      </c>
      <c r="B200" s="47" t="s">
        <v>343</v>
      </c>
      <c r="C200" s="47" t="s">
        <v>74</v>
      </c>
      <c r="D200" s="109">
        <v>15</v>
      </c>
      <c r="E200" s="50">
        <v>263.56</v>
      </c>
      <c r="F200" s="50">
        <f>D200*E200</f>
        <v>3953.4</v>
      </c>
      <c r="G200" s="50"/>
      <c r="H200" s="123"/>
      <c r="I200" s="50">
        <f>VLOOKUP($F$286,Tabisr,1)</f>
        <v>2422.81</v>
      </c>
      <c r="J200" s="51">
        <f t="shared" ref="J200" si="138">+F200-I200</f>
        <v>1530.5900000000001</v>
      </c>
      <c r="K200" s="52">
        <f>VLOOKUP($F$286,Tabisr,4)</f>
        <v>0.10879999999999999</v>
      </c>
      <c r="L200" s="50">
        <f t="shared" ref="L200" si="139">(F200-2077.51)*10.88%</f>
        <v>204.09683200000001</v>
      </c>
      <c r="M200" s="50">
        <v>122.95</v>
      </c>
      <c r="N200" s="53">
        <f>N210</f>
        <v>341.63239999999996</v>
      </c>
      <c r="O200" s="50"/>
      <c r="P200" s="50"/>
      <c r="Q200" s="54"/>
      <c r="R200" s="50"/>
      <c r="S200" s="50"/>
      <c r="T200" s="51">
        <f t="shared" ref="T200" si="140">F200+G200+H200-N200+O200-P200-Q200-R200-S200</f>
        <v>3611.7676000000001</v>
      </c>
      <c r="U200" s="51">
        <f t="shared" ref="U200" si="141">T200-G200</f>
        <v>3611.7676000000001</v>
      </c>
      <c r="V200" s="41"/>
    </row>
    <row r="201" spans="1:22" s="90" customFormat="1" ht="86.1" customHeight="1" x14ac:dyDescent="0.25">
      <c r="A201" s="11">
        <v>103</v>
      </c>
      <c r="B201" s="47" t="s">
        <v>24</v>
      </c>
      <c r="C201" s="74" t="s">
        <v>68</v>
      </c>
      <c r="D201" s="109">
        <v>15</v>
      </c>
      <c r="E201" s="50">
        <v>312.26</v>
      </c>
      <c r="F201" s="53">
        <f>D201*E201</f>
        <v>4683.8999999999996</v>
      </c>
      <c r="G201" s="84"/>
      <c r="H201" s="84"/>
      <c r="I201" s="50">
        <f>VLOOKUP($F$49,Tabisr,1)</f>
        <v>2422.81</v>
      </c>
      <c r="J201" s="51">
        <f t="shared" ref="J201:J204" si="142">+F201-I201</f>
        <v>2261.0899999999997</v>
      </c>
      <c r="K201" s="52">
        <f>VLOOKUP($F$49,Tabisr,4)</f>
        <v>0.10879999999999999</v>
      </c>
      <c r="L201" s="50">
        <f>(F201-3651.01)*16%</f>
        <v>165.2623999999999</v>
      </c>
      <c r="M201" s="50">
        <v>293.25</v>
      </c>
      <c r="N201" s="53">
        <f t="shared" ref="N201" si="143">L201+M201</f>
        <v>458.5123999999999</v>
      </c>
      <c r="O201" s="50"/>
      <c r="P201" s="84"/>
      <c r="Q201" s="88"/>
      <c r="R201" s="84"/>
      <c r="S201" s="84"/>
      <c r="T201" s="51">
        <f t="shared" ref="T201:T204" si="144">F201+G201+H201-N201+O201-P201-Q201-R201-S201</f>
        <v>4225.3876</v>
      </c>
      <c r="U201" s="51">
        <f t="shared" ref="U201:U204" si="145">T201-G201</f>
        <v>4225.3876</v>
      </c>
      <c r="V201" s="41"/>
    </row>
    <row r="202" spans="1:22" s="90" customFormat="1" ht="15.75" x14ac:dyDescent="0.25">
      <c r="A202" s="99">
        <v>100</v>
      </c>
      <c r="B202" s="62" t="s">
        <v>417</v>
      </c>
      <c r="C202" s="63" t="s">
        <v>457</v>
      </c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41"/>
    </row>
    <row r="203" spans="1:22" s="90" customFormat="1" ht="86.1" customHeight="1" x14ac:dyDescent="0.25">
      <c r="A203" s="11">
        <v>105</v>
      </c>
      <c r="B203" s="47" t="s">
        <v>312</v>
      </c>
      <c r="C203" s="74" t="s">
        <v>90</v>
      </c>
      <c r="D203" s="109">
        <v>15</v>
      </c>
      <c r="E203" s="50">
        <v>358.47</v>
      </c>
      <c r="F203" s="50">
        <f t="shared" ref="F203" si="146">D203*E203</f>
        <v>5377.05</v>
      </c>
      <c r="G203" s="50"/>
      <c r="H203" s="51"/>
      <c r="I203" s="50">
        <f>VLOOKUP($F$203,Tabisr,1)</f>
        <v>4949.5600000000004</v>
      </c>
      <c r="J203" s="51">
        <f t="shared" si="142"/>
        <v>427.48999999999978</v>
      </c>
      <c r="K203" s="52">
        <f>VLOOKUP($F$203,Tabisr,4)</f>
        <v>0.1792</v>
      </c>
      <c r="L203" s="50">
        <f>(F203-5081.011)*21.36%</f>
        <v>63.233930399999942</v>
      </c>
      <c r="M203" s="50">
        <v>538.20000000000005</v>
      </c>
      <c r="N203" s="53">
        <f t="shared" ref="N203" si="147">L203+M203</f>
        <v>601.43393040000001</v>
      </c>
      <c r="O203" s="50">
        <f>VLOOKUP($F$203,Tabsub,3)</f>
        <v>0</v>
      </c>
      <c r="P203" s="50"/>
      <c r="Q203" s="54"/>
      <c r="R203" s="50"/>
      <c r="S203" s="50"/>
      <c r="T203" s="51">
        <f t="shared" si="144"/>
        <v>4775.6160696000006</v>
      </c>
      <c r="U203" s="51">
        <f t="shared" si="145"/>
        <v>4775.6160696000006</v>
      </c>
      <c r="V203" s="41"/>
    </row>
    <row r="204" spans="1:22" s="90" customFormat="1" ht="86.1" customHeight="1" x14ac:dyDescent="0.25">
      <c r="A204" s="11">
        <v>106</v>
      </c>
      <c r="B204" s="47" t="s">
        <v>293</v>
      </c>
      <c r="C204" s="74" t="s">
        <v>90</v>
      </c>
      <c r="D204" s="109">
        <v>15</v>
      </c>
      <c r="E204" s="50">
        <v>358.47</v>
      </c>
      <c r="F204" s="50">
        <f>D204*E204</f>
        <v>5377.05</v>
      </c>
      <c r="G204" s="50"/>
      <c r="H204" s="51"/>
      <c r="I204" s="50">
        <f>VLOOKUP($F$203,Tabisr,1)</f>
        <v>4949.5600000000004</v>
      </c>
      <c r="J204" s="51">
        <f t="shared" si="142"/>
        <v>427.48999999999978</v>
      </c>
      <c r="K204" s="52">
        <f>VLOOKUP($F$203,Tabisr,4)</f>
        <v>0.1792</v>
      </c>
      <c r="L204" s="50">
        <f>(F204-5081.011)*21.36%</f>
        <v>63.233930399999942</v>
      </c>
      <c r="M204" s="50">
        <v>538.20000000000005</v>
      </c>
      <c r="N204" s="53">
        <f>L204+M204</f>
        <v>601.43393040000001</v>
      </c>
      <c r="O204" s="50">
        <f>VLOOKUP($F$203,Tabsub,3)</f>
        <v>0</v>
      </c>
      <c r="P204" s="50"/>
      <c r="Q204" s="54"/>
      <c r="R204" s="50"/>
      <c r="S204" s="50"/>
      <c r="T204" s="51">
        <f t="shared" si="144"/>
        <v>4775.6160696000006</v>
      </c>
      <c r="U204" s="51">
        <f t="shared" si="145"/>
        <v>4775.6160696000006</v>
      </c>
      <c r="V204" s="41"/>
    </row>
    <row r="205" spans="1:22" s="90" customFormat="1" ht="15.75" x14ac:dyDescent="0.25">
      <c r="A205" s="99">
        <v>110</v>
      </c>
      <c r="B205" s="63" t="s">
        <v>240</v>
      </c>
      <c r="C205" s="89" t="s">
        <v>91</v>
      </c>
      <c r="D205" s="99"/>
      <c r="E205" s="66"/>
      <c r="F205" s="66"/>
      <c r="G205" s="66"/>
      <c r="H205" s="66"/>
      <c r="I205" s="66"/>
      <c r="J205" s="67"/>
      <c r="K205" s="68"/>
      <c r="L205" s="66"/>
      <c r="M205" s="66"/>
      <c r="N205" s="73"/>
      <c r="O205" s="66"/>
      <c r="P205" s="103"/>
      <c r="Q205" s="107"/>
      <c r="R205" s="133"/>
      <c r="S205" s="133"/>
      <c r="T205" s="67"/>
      <c r="U205" s="67"/>
      <c r="V205" s="41"/>
    </row>
    <row r="206" spans="1:22" s="90" customFormat="1" ht="86.1" customHeight="1" x14ac:dyDescent="0.25">
      <c r="A206" s="11">
        <v>111</v>
      </c>
      <c r="B206" s="47" t="s">
        <v>25</v>
      </c>
      <c r="C206" s="47" t="s">
        <v>184</v>
      </c>
      <c r="D206" s="109">
        <v>15</v>
      </c>
      <c r="E206" s="50">
        <v>414.83</v>
      </c>
      <c r="F206" s="50">
        <f>D206*E206</f>
        <v>6222.45</v>
      </c>
      <c r="G206" s="50"/>
      <c r="H206" s="11"/>
      <c r="I206" s="50">
        <f>VLOOKUP($F$95,Tabisr,1)</f>
        <v>5925.91</v>
      </c>
      <c r="J206" s="51">
        <f>+F206-I206</f>
        <v>296.53999999999996</v>
      </c>
      <c r="K206" s="52">
        <f>VLOOKUP($F$95,Tabisr,4)</f>
        <v>0.21360000000000001</v>
      </c>
      <c r="L206" s="50">
        <f>(F206-4244.01)*17.92%</f>
        <v>354.53644800000001</v>
      </c>
      <c r="M206" s="50">
        <v>388.05</v>
      </c>
      <c r="N206" s="53">
        <v>690.94</v>
      </c>
      <c r="O206" s="50"/>
      <c r="P206" s="11"/>
      <c r="Q206" s="120"/>
      <c r="R206" s="11"/>
      <c r="S206" s="95"/>
      <c r="T206" s="51">
        <f>F206+G206+H206-N206+O206-P206-Q206-R206-S206</f>
        <v>5531.51</v>
      </c>
      <c r="U206" s="51">
        <f>T206-G206</f>
        <v>5531.51</v>
      </c>
      <c r="V206" s="41"/>
    </row>
    <row r="207" spans="1:22" s="90" customFormat="1" ht="15.75" x14ac:dyDescent="0.25">
      <c r="A207" s="99">
        <v>112</v>
      </c>
      <c r="B207" s="63" t="s">
        <v>240</v>
      </c>
      <c r="C207" s="89" t="s">
        <v>216</v>
      </c>
      <c r="D207" s="99"/>
      <c r="E207" s="132"/>
      <c r="F207" s="66"/>
      <c r="G207" s="66"/>
      <c r="H207" s="99"/>
      <c r="I207" s="66"/>
      <c r="J207" s="67"/>
      <c r="K207" s="68"/>
      <c r="L207" s="66"/>
      <c r="M207" s="66"/>
      <c r="N207" s="73"/>
      <c r="O207" s="66"/>
      <c r="P207" s="66"/>
      <c r="Q207" s="70"/>
      <c r="R207" s="66"/>
      <c r="S207" s="66"/>
      <c r="T207" s="67"/>
      <c r="U207" s="67"/>
      <c r="V207" s="41"/>
    </row>
    <row r="208" spans="1:22" s="90" customFormat="1" ht="31.5" x14ac:dyDescent="0.25">
      <c r="A208" s="155">
        <v>113</v>
      </c>
      <c r="B208" s="63" t="s">
        <v>417</v>
      </c>
      <c r="C208" s="101" t="s">
        <v>183</v>
      </c>
      <c r="D208" s="155"/>
      <c r="E208" s="103"/>
      <c r="F208" s="103"/>
      <c r="G208" s="103"/>
      <c r="H208" s="103"/>
      <c r="I208" s="103"/>
      <c r="J208" s="104"/>
      <c r="K208" s="105"/>
      <c r="L208" s="103"/>
      <c r="M208" s="103"/>
      <c r="N208" s="106"/>
      <c r="O208" s="103"/>
      <c r="P208" s="103"/>
      <c r="Q208" s="107"/>
      <c r="R208" s="103"/>
      <c r="S208" s="103"/>
      <c r="T208" s="104"/>
      <c r="U208" s="104"/>
      <c r="V208" s="41"/>
    </row>
    <row r="209" spans="1:22" s="90" customFormat="1" ht="15.75" x14ac:dyDescent="0.25">
      <c r="A209" s="99">
        <v>114</v>
      </c>
      <c r="B209" s="63" t="s">
        <v>240</v>
      </c>
      <c r="C209" s="89" t="s">
        <v>88</v>
      </c>
      <c r="D209" s="99"/>
      <c r="E209" s="66"/>
      <c r="F209" s="66"/>
      <c r="G209" s="66"/>
      <c r="H209" s="66"/>
      <c r="I209" s="66"/>
      <c r="J209" s="67"/>
      <c r="K209" s="68"/>
      <c r="L209" s="66"/>
      <c r="M209" s="66"/>
      <c r="N209" s="73"/>
      <c r="O209" s="66"/>
      <c r="P209" s="66"/>
      <c r="Q209" s="70"/>
      <c r="R209" s="66"/>
      <c r="S209" s="66"/>
      <c r="T209" s="67"/>
      <c r="U209" s="67"/>
      <c r="V209" s="41"/>
    </row>
    <row r="210" spans="1:22" s="90" customFormat="1" ht="86.1" customHeight="1" x14ac:dyDescent="0.25">
      <c r="A210" s="11">
        <v>301</v>
      </c>
      <c r="B210" s="41" t="s">
        <v>437</v>
      </c>
      <c r="C210" s="41" t="s">
        <v>88</v>
      </c>
      <c r="D210" s="11">
        <v>15</v>
      </c>
      <c r="E210" s="50">
        <v>263.56</v>
      </c>
      <c r="F210" s="50">
        <f t="shared" ref="F210" si="148">D210*E210</f>
        <v>3953.4</v>
      </c>
      <c r="G210" s="50"/>
      <c r="H210" s="50"/>
      <c r="I210" s="50" t="e">
        <f>VLOOKUP($F$208,Tabisr,1)</f>
        <v>#N/A</v>
      </c>
      <c r="J210" s="51" t="e">
        <f>+F210-I210</f>
        <v>#N/A</v>
      </c>
      <c r="K210" s="52" t="e">
        <f>VLOOKUP($F$208,Tabisr,4)</f>
        <v>#N/A</v>
      </c>
      <c r="L210" s="50">
        <f>(F210-3651.01)*16%</f>
        <v>48.382399999999983</v>
      </c>
      <c r="M210" s="50">
        <v>293.25</v>
      </c>
      <c r="N210" s="53">
        <f t="shared" ref="N210" si="149">L210+M210</f>
        <v>341.63239999999996</v>
      </c>
      <c r="O210" s="50"/>
      <c r="P210" s="50"/>
      <c r="Q210" s="54"/>
      <c r="R210" s="50"/>
      <c r="S210" s="50"/>
      <c r="T210" s="51">
        <f>F210+G210+H210-N210+O210-P210-Q210-R210-S210</f>
        <v>3611.7676000000001</v>
      </c>
      <c r="U210" s="51">
        <f>T210-G210</f>
        <v>3611.7676000000001</v>
      </c>
      <c r="V210" s="41"/>
    </row>
    <row r="211" spans="1:22" s="90" customFormat="1" ht="15.75" x14ac:dyDescent="0.25">
      <c r="A211" s="10"/>
      <c r="B211" s="124"/>
      <c r="C211" s="125"/>
      <c r="D211" s="91"/>
      <c r="E211" s="91"/>
      <c r="F211" s="126">
        <f t="shared" ref="F211:S211" si="150">+SUM(F200:F210)</f>
        <v>29567.25</v>
      </c>
      <c r="G211" s="126">
        <f>+SUM(G200:G210)</f>
        <v>0</v>
      </c>
      <c r="H211" s="126">
        <f t="shared" si="150"/>
        <v>0</v>
      </c>
      <c r="I211" s="126" t="e">
        <f t="shared" si="150"/>
        <v>#N/A</v>
      </c>
      <c r="J211" s="126" t="e">
        <f t="shared" si="150"/>
        <v>#N/A</v>
      </c>
      <c r="K211" s="126" t="e">
        <f t="shared" si="150"/>
        <v>#N/A</v>
      </c>
      <c r="L211" s="126">
        <f t="shared" si="150"/>
        <v>898.74594079999974</v>
      </c>
      <c r="M211" s="126">
        <f t="shared" si="150"/>
        <v>2173.9</v>
      </c>
      <c r="N211" s="127">
        <f t="shared" si="150"/>
        <v>3035.5850607999996</v>
      </c>
      <c r="O211" s="126">
        <f t="shared" si="150"/>
        <v>0</v>
      </c>
      <c r="P211" s="126">
        <f t="shared" si="150"/>
        <v>0</v>
      </c>
      <c r="Q211" s="126">
        <f>+SUM(Q200:Q210)</f>
        <v>0</v>
      </c>
      <c r="R211" s="126">
        <f t="shared" si="150"/>
        <v>0</v>
      </c>
      <c r="S211" s="126">
        <f t="shared" si="150"/>
        <v>0</v>
      </c>
      <c r="T211" s="126">
        <f>+SUM(T199:T210)</f>
        <v>34879.817355200001</v>
      </c>
      <c r="U211" s="126">
        <f>+SUM(U199:U210)</f>
        <v>34879.817355200001</v>
      </c>
    </row>
    <row r="212" spans="1:22" s="90" customFormat="1" ht="33.950000000000003" customHeight="1" x14ac:dyDescent="0.25">
      <c r="A212" s="10"/>
      <c r="B212" s="124"/>
      <c r="C212" s="125"/>
      <c r="D212" s="91"/>
      <c r="E212" s="91"/>
      <c r="F212" s="126"/>
      <c r="G212" s="126"/>
      <c r="H212" s="126"/>
      <c r="I212" s="126"/>
      <c r="J212" s="126"/>
      <c r="K212" s="126"/>
      <c r="L212" s="126"/>
      <c r="M212" s="126"/>
      <c r="N212" s="127"/>
      <c r="O212" s="126"/>
      <c r="P212" s="126"/>
      <c r="Q212" s="126"/>
      <c r="R212" s="126"/>
      <c r="S212" s="126"/>
      <c r="T212" s="126"/>
      <c r="U212" s="126"/>
    </row>
    <row r="213" spans="1:22" s="90" customFormat="1" ht="15.75" x14ac:dyDescent="0.25">
      <c r="A213" s="184" t="s">
        <v>359</v>
      </c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</row>
    <row r="214" spans="1:22" s="90" customFormat="1" ht="47.25" x14ac:dyDescent="0.25">
      <c r="A214" s="43" t="s">
        <v>55</v>
      </c>
      <c r="B214" s="43" t="s">
        <v>13</v>
      </c>
      <c r="C214" s="43" t="s">
        <v>66</v>
      </c>
      <c r="D214" s="43" t="s">
        <v>21</v>
      </c>
      <c r="E214" s="43" t="s">
        <v>15</v>
      </c>
      <c r="F214" s="43" t="s">
        <v>14</v>
      </c>
      <c r="G214" s="43" t="s">
        <v>52</v>
      </c>
      <c r="H214" s="43" t="s">
        <v>58</v>
      </c>
      <c r="I214" s="44" t="s">
        <v>157</v>
      </c>
      <c r="J214" s="44" t="s">
        <v>158</v>
      </c>
      <c r="K214" s="44" t="s">
        <v>159</v>
      </c>
      <c r="L214" s="44" t="s">
        <v>160</v>
      </c>
      <c r="M214" s="43" t="s">
        <v>161</v>
      </c>
      <c r="N214" s="45" t="s">
        <v>53</v>
      </c>
      <c r="O214" s="43" t="s">
        <v>54</v>
      </c>
      <c r="P214" s="43" t="s">
        <v>16</v>
      </c>
      <c r="Q214" s="43" t="s">
        <v>238</v>
      </c>
      <c r="R214" s="43" t="s">
        <v>57</v>
      </c>
      <c r="S214" s="43" t="s">
        <v>64</v>
      </c>
      <c r="T214" s="43" t="s">
        <v>62</v>
      </c>
      <c r="U214" s="43" t="s">
        <v>63</v>
      </c>
      <c r="V214" s="42" t="s">
        <v>464</v>
      </c>
    </row>
    <row r="215" spans="1:22" s="90" customFormat="1" ht="86.1" customHeight="1" x14ac:dyDescent="0.25">
      <c r="A215" s="11">
        <v>101</v>
      </c>
      <c r="B215" s="47" t="s">
        <v>102</v>
      </c>
      <c r="C215" s="47" t="s">
        <v>360</v>
      </c>
      <c r="D215" s="109">
        <v>15</v>
      </c>
      <c r="E215" s="50">
        <v>661.33</v>
      </c>
      <c r="F215" s="50">
        <f>D215*E215</f>
        <v>9919.9500000000007</v>
      </c>
      <c r="G215" s="50"/>
      <c r="H215" s="11"/>
      <c r="I215" s="50">
        <f>VLOOKUP($F$199,Tabisr,1)</f>
        <v>5925.91</v>
      </c>
      <c r="J215" s="51">
        <f t="shared" ref="J215" si="151">+F215-I215</f>
        <v>3994.0400000000009</v>
      </c>
      <c r="K215" s="52">
        <f>VLOOKUP($F$199,Tabisr,4)</f>
        <v>0.21360000000000001</v>
      </c>
      <c r="L215" s="50">
        <f>(F215-5081.01)*21.36%</f>
        <v>1033.5975840000001</v>
      </c>
      <c r="M215" s="50">
        <v>538.20000000000005</v>
      </c>
      <c r="N215" s="53">
        <f>N199</f>
        <v>1571.7975840000001</v>
      </c>
      <c r="O215" s="50">
        <f>VLOOKUP($F$199,Tabsub,3)</f>
        <v>0</v>
      </c>
      <c r="P215" s="50"/>
      <c r="Q215" s="54"/>
      <c r="R215" s="50"/>
      <c r="S215" s="50"/>
      <c r="T215" s="51">
        <f t="shared" ref="T215" si="152">F215+G215+H215-N215+O215-P215-Q215-R215-S215</f>
        <v>8348.1524160000008</v>
      </c>
      <c r="U215" s="51">
        <f t="shared" ref="U215:U220" si="153">T215-G215</f>
        <v>8348.1524160000008</v>
      </c>
      <c r="V215" s="41"/>
    </row>
    <row r="216" spans="1:22" s="90" customFormat="1" ht="86.1" customHeight="1" x14ac:dyDescent="0.25">
      <c r="A216" s="161">
        <v>102</v>
      </c>
      <c r="B216" s="162" t="s">
        <v>99</v>
      </c>
      <c r="C216" s="162" t="s">
        <v>255</v>
      </c>
      <c r="D216" s="163">
        <v>15</v>
      </c>
      <c r="E216" s="79">
        <v>414.83</v>
      </c>
      <c r="F216" s="79">
        <f>D216*E216</f>
        <v>6222.45</v>
      </c>
      <c r="G216" s="79"/>
      <c r="H216" s="161"/>
      <c r="I216" s="79">
        <f>VLOOKUP($F$95,Tabisr,1)</f>
        <v>5925.91</v>
      </c>
      <c r="J216" s="80">
        <f>+F216-I216</f>
        <v>296.53999999999996</v>
      </c>
      <c r="K216" s="81">
        <f>VLOOKUP($F$95,Tabisr,4)</f>
        <v>0.21360000000000001</v>
      </c>
      <c r="L216" s="79">
        <f>(F216-4244.01)*17.92%</f>
        <v>354.53644800000001</v>
      </c>
      <c r="M216" s="79">
        <v>388.05</v>
      </c>
      <c r="N216" s="82">
        <v>690.94</v>
      </c>
      <c r="O216" s="79"/>
      <c r="P216" s="161"/>
      <c r="Q216" s="164"/>
      <c r="R216" s="161"/>
      <c r="S216" s="165"/>
      <c r="T216" s="80">
        <f>F216+G216+H216-N216+O216-P216-Q216-R216-S216</f>
        <v>5531.51</v>
      </c>
      <c r="U216" s="80">
        <f>T216-G216</f>
        <v>5531.51</v>
      </c>
      <c r="V216" s="41"/>
    </row>
    <row r="217" spans="1:22" s="90" customFormat="1" ht="86.1" customHeight="1" x14ac:dyDescent="0.25">
      <c r="A217" s="11">
        <v>104</v>
      </c>
      <c r="B217" s="47" t="s">
        <v>177</v>
      </c>
      <c r="C217" s="47" t="s">
        <v>68</v>
      </c>
      <c r="D217" s="11">
        <v>15</v>
      </c>
      <c r="E217" s="109">
        <v>263.56</v>
      </c>
      <c r="F217" s="50">
        <f>D217*E217</f>
        <v>3953.4</v>
      </c>
      <c r="G217" s="50"/>
      <c r="H217" s="11"/>
      <c r="I217" s="50">
        <f>VLOOKUP($F$27,Tabisr,1)</f>
        <v>2422.81</v>
      </c>
      <c r="J217" s="51">
        <f>+F217-I217</f>
        <v>1530.5900000000001</v>
      </c>
      <c r="K217" s="52">
        <f>VLOOKUP($F$27,Tabisr,4)</f>
        <v>0.10879999999999999</v>
      </c>
      <c r="L217" s="50">
        <f>(F217-3651.01)*16%</f>
        <v>48.382399999999983</v>
      </c>
      <c r="M217" s="50">
        <v>293.25</v>
      </c>
      <c r="N217" s="53">
        <f>M217+L217</f>
        <v>341.63239999999996</v>
      </c>
      <c r="O217" s="48"/>
      <c r="P217" s="48"/>
      <c r="Q217" s="166"/>
      <c r="R217" s="48"/>
      <c r="S217" s="48"/>
      <c r="T217" s="51">
        <f>F217+G217+H217-N217+O217-P217-Q217-R217-S217</f>
        <v>3611.7676000000001</v>
      </c>
      <c r="U217" s="49">
        <f t="shared" si="153"/>
        <v>3611.7676000000001</v>
      </c>
      <c r="V217" s="41"/>
    </row>
    <row r="218" spans="1:22" s="90" customFormat="1" ht="15.75" x14ac:dyDescent="0.25">
      <c r="A218" s="99">
        <v>115</v>
      </c>
      <c r="B218" s="63" t="s">
        <v>240</v>
      </c>
      <c r="C218" s="89" t="s">
        <v>92</v>
      </c>
      <c r="D218" s="99"/>
      <c r="E218" s="66"/>
      <c r="F218" s="66"/>
      <c r="G218" s="66"/>
      <c r="H218" s="66"/>
      <c r="I218" s="66"/>
      <c r="J218" s="67"/>
      <c r="K218" s="68"/>
      <c r="L218" s="66"/>
      <c r="M218" s="66"/>
      <c r="N218" s="73"/>
      <c r="O218" s="66"/>
      <c r="P218" s="133"/>
      <c r="Q218" s="167"/>
      <c r="R218" s="133"/>
      <c r="S218" s="133"/>
      <c r="T218" s="67"/>
      <c r="U218" s="67"/>
      <c r="V218" s="41"/>
    </row>
    <row r="219" spans="1:22" s="90" customFormat="1" ht="86.1" customHeight="1" x14ac:dyDescent="0.25">
      <c r="A219" s="11">
        <v>108</v>
      </c>
      <c r="B219" s="47" t="s">
        <v>103</v>
      </c>
      <c r="C219" s="74" t="s">
        <v>90</v>
      </c>
      <c r="D219" s="11">
        <v>15</v>
      </c>
      <c r="E219" s="50">
        <v>358.47</v>
      </c>
      <c r="F219" s="50">
        <f>D219*E219</f>
        <v>5377.05</v>
      </c>
      <c r="G219" s="50"/>
      <c r="H219" s="11"/>
      <c r="I219" s="50">
        <f>VLOOKUP($F$203,Tabisr,1)</f>
        <v>4949.5600000000004</v>
      </c>
      <c r="J219" s="51">
        <f>+F219-I219</f>
        <v>427.48999999999978</v>
      </c>
      <c r="K219" s="52">
        <f>VLOOKUP($F$203,Tabisr,4)</f>
        <v>0.1792</v>
      </c>
      <c r="L219" s="50">
        <f>(F219-5081.011)*21.36%</f>
        <v>63.233930399999942</v>
      </c>
      <c r="M219" s="50">
        <v>538.20000000000005</v>
      </c>
      <c r="N219" s="53">
        <f>L219+M219</f>
        <v>601.43393040000001</v>
      </c>
      <c r="O219" s="50">
        <f>VLOOKUP($F$203,Tabsub,3)</f>
        <v>0</v>
      </c>
      <c r="P219" s="50"/>
      <c r="Q219" s="54"/>
      <c r="R219" s="50"/>
      <c r="S219" s="50"/>
      <c r="T219" s="51">
        <f>F219+G219+H219-N219+O219-P219-Q219-R219-S219</f>
        <v>4775.6160696000006</v>
      </c>
      <c r="U219" s="51">
        <f t="shared" si="153"/>
        <v>4775.6160696000006</v>
      </c>
      <c r="V219" s="41"/>
    </row>
    <row r="220" spans="1:22" s="90" customFormat="1" ht="86.1" customHeight="1" x14ac:dyDescent="0.25">
      <c r="A220" s="11">
        <v>109</v>
      </c>
      <c r="B220" s="47" t="s">
        <v>462</v>
      </c>
      <c r="C220" s="47" t="s">
        <v>91</v>
      </c>
      <c r="D220" s="11">
        <v>15</v>
      </c>
      <c r="E220" s="50">
        <v>263.56</v>
      </c>
      <c r="F220" s="50">
        <f>D220*E220</f>
        <v>3953.4</v>
      </c>
      <c r="G220" s="50"/>
      <c r="H220" s="50"/>
      <c r="I220" s="50">
        <f>VLOOKUP($F$313,Tabisr,1)</f>
        <v>11951.86</v>
      </c>
      <c r="J220" s="51">
        <f>+F220-I220</f>
        <v>-7998.4600000000009</v>
      </c>
      <c r="K220" s="52">
        <f>VLOOKUP($F$313,Tabisr,4)</f>
        <v>0.23519999999999999</v>
      </c>
      <c r="L220" s="50">
        <f>(F220-3651.01)*16%</f>
        <v>48.382399999999983</v>
      </c>
      <c r="M220" s="50">
        <v>293.25</v>
      </c>
      <c r="N220" s="50">
        <f>L220+M220</f>
        <v>341.63239999999996</v>
      </c>
      <c r="O220" s="50"/>
      <c r="P220" s="84"/>
      <c r="Q220" s="84"/>
      <c r="R220" s="111"/>
      <c r="S220" s="111"/>
      <c r="T220" s="51">
        <f>F220+G220+H220-N220+O220-P220-Q220-R220-S220</f>
        <v>3611.7676000000001</v>
      </c>
      <c r="U220" s="51">
        <f t="shared" si="153"/>
        <v>3611.7676000000001</v>
      </c>
      <c r="V220" s="41"/>
    </row>
    <row r="221" spans="1:22" s="90" customFormat="1" ht="15.75" x14ac:dyDescent="0.25">
      <c r="A221" s="10"/>
      <c r="B221" s="124"/>
      <c r="C221" s="125"/>
      <c r="D221" s="91"/>
      <c r="E221" s="126"/>
      <c r="F221" s="126">
        <f t="shared" ref="F221:U221" si="154">SUM(F215:F220)</f>
        <v>29426.250000000004</v>
      </c>
      <c r="G221" s="126">
        <f>SUM(G215:G220)</f>
        <v>0</v>
      </c>
      <c r="H221" s="126">
        <f t="shared" si="154"/>
        <v>0</v>
      </c>
      <c r="I221" s="126">
        <f t="shared" si="154"/>
        <v>31176.05</v>
      </c>
      <c r="J221" s="126">
        <f t="shared" si="154"/>
        <v>-1749.8000000000002</v>
      </c>
      <c r="K221" s="126">
        <f t="shared" si="154"/>
        <v>0.95040000000000002</v>
      </c>
      <c r="L221" s="126">
        <f t="shared" si="154"/>
        <v>1548.1327624</v>
      </c>
      <c r="M221" s="126">
        <f t="shared" si="154"/>
        <v>2050.9499999999998</v>
      </c>
      <c r="N221" s="127">
        <f t="shared" si="154"/>
        <v>3547.4363144000004</v>
      </c>
      <c r="O221" s="126">
        <f t="shared" si="154"/>
        <v>0</v>
      </c>
      <c r="P221" s="126">
        <f t="shared" si="154"/>
        <v>0</v>
      </c>
      <c r="Q221" s="126">
        <f>SUM(Q215:Q220)</f>
        <v>0</v>
      </c>
      <c r="R221" s="126">
        <f t="shared" si="154"/>
        <v>0</v>
      </c>
      <c r="S221" s="126">
        <f t="shared" si="154"/>
        <v>0</v>
      </c>
      <c r="T221" s="126">
        <f t="shared" si="154"/>
        <v>25878.813685600002</v>
      </c>
      <c r="U221" s="126">
        <f t="shared" si="154"/>
        <v>25878.813685600002</v>
      </c>
    </row>
    <row r="222" spans="1:22" s="90" customFormat="1" ht="15.75" x14ac:dyDescent="0.25">
      <c r="A222" s="10"/>
      <c r="B222" s="124"/>
      <c r="C222" s="125"/>
      <c r="D222" s="91"/>
      <c r="E222" s="126"/>
      <c r="F222" s="126"/>
      <c r="G222" s="126"/>
      <c r="H222" s="126"/>
      <c r="I222" s="126"/>
      <c r="J222" s="126"/>
      <c r="K222" s="126"/>
      <c r="L222" s="126"/>
      <c r="M222" s="126"/>
      <c r="N222" s="127"/>
      <c r="O222" s="126"/>
      <c r="P222" s="126"/>
      <c r="Q222" s="126"/>
      <c r="R222" s="126"/>
      <c r="S222" s="126"/>
      <c r="T222" s="126"/>
      <c r="U222" s="126"/>
    </row>
    <row r="223" spans="1:22" s="90" customFormat="1" ht="15.75" x14ac:dyDescent="0.25">
      <c r="A223" s="10"/>
      <c r="B223" s="124"/>
      <c r="C223" s="125"/>
      <c r="D223" s="91"/>
      <c r="E223" s="126"/>
      <c r="F223" s="126"/>
      <c r="G223" s="126"/>
      <c r="H223" s="126"/>
      <c r="I223" s="126"/>
      <c r="J223" s="126"/>
      <c r="K223" s="126"/>
      <c r="L223" s="126"/>
      <c r="M223" s="126"/>
      <c r="N223" s="127"/>
      <c r="O223" s="126"/>
      <c r="P223" s="126"/>
      <c r="Q223" s="126"/>
      <c r="R223" s="126"/>
      <c r="S223" s="126"/>
      <c r="T223" s="126"/>
      <c r="U223" s="126"/>
    </row>
    <row r="224" spans="1:22" s="90" customFormat="1" ht="11.65" customHeight="1" x14ac:dyDescent="0.25">
      <c r="A224" s="185" t="s">
        <v>434</v>
      </c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</row>
    <row r="225" spans="1:22" s="90" customFormat="1" ht="47.25" x14ac:dyDescent="0.25">
      <c r="A225" s="43" t="s">
        <v>55</v>
      </c>
      <c r="B225" s="43" t="s">
        <v>13</v>
      </c>
      <c r="C225" s="43" t="s">
        <v>66</v>
      </c>
      <c r="D225" s="43" t="s">
        <v>21</v>
      </c>
      <c r="E225" s="43" t="s">
        <v>15</v>
      </c>
      <c r="F225" s="43" t="s">
        <v>14</v>
      </c>
      <c r="G225" s="43" t="s">
        <v>52</v>
      </c>
      <c r="H225" s="43" t="s">
        <v>58</v>
      </c>
      <c r="I225" s="44" t="s">
        <v>157</v>
      </c>
      <c r="J225" s="44" t="s">
        <v>158</v>
      </c>
      <c r="K225" s="44" t="s">
        <v>159</v>
      </c>
      <c r="L225" s="44" t="s">
        <v>160</v>
      </c>
      <c r="M225" s="43" t="s">
        <v>161</v>
      </c>
      <c r="N225" s="45" t="s">
        <v>53</v>
      </c>
      <c r="O225" s="43" t="s">
        <v>54</v>
      </c>
      <c r="P225" s="43" t="s">
        <v>16</v>
      </c>
      <c r="Q225" s="43" t="s">
        <v>238</v>
      </c>
      <c r="R225" s="43" t="s">
        <v>57</v>
      </c>
      <c r="S225" s="43" t="s">
        <v>64</v>
      </c>
      <c r="T225" s="43" t="s">
        <v>62</v>
      </c>
      <c r="U225" s="43" t="s">
        <v>63</v>
      </c>
      <c r="V225" s="42" t="s">
        <v>464</v>
      </c>
    </row>
    <row r="226" spans="1:22" s="90" customFormat="1" ht="23.45" customHeight="1" x14ac:dyDescent="0.25">
      <c r="A226" s="99">
        <v>300</v>
      </c>
      <c r="B226" s="63" t="s">
        <v>240</v>
      </c>
      <c r="C226" s="63" t="s">
        <v>435</v>
      </c>
      <c r="D226" s="132"/>
      <c r="E226" s="66"/>
      <c r="F226" s="66"/>
      <c r="G226" s="66"/>
      <c r="H226" s="66"/>
      <c r="I226" s="66"/>
      <c r="J226" s="67"/>
      <c r="K226" s="68"/>
      <c r="L226" s="66"/>
      <c r="M226" s="66"/>
      <c r="N226" s="73"/>
      <c r="O226" s="66"/>
      <c r="P226" s="66"/>
      <c r="Q226" s="70"/>
      <c r="R226" s="66"/>
      <c r="S226" s="66"/>
      <c r="T226" s="67"/>
      <c r="U226" s="67"/>
      <c r="V226" s="41"/>
    </row>
    <row r="227" spans="1:22" s="90" customFormat="1" ht="15.75" x14ac:dyDescent="0.25">
      <c r="A227" s="10"/>
      <c r="B227" s="124"/>
      <c r="C227" s="125"/>
      <c r="D227" s="91"/>
      <c r="E227" s="126"/>
      <c r="F227" s="126">
        <f>SUM(F226)</f>
        <v>0</v>
      </c>
      <c r="G227" s="126">
        <f t="shared" ref="G227:U227" si="155">SUM(G226)</f>
        <v>0</v>
      </c>
      <c r="H227" s="126">
        <f t="shared" si="155"/>
        <v>0</v>
      </c>
      <c r="I227" s="126">
        <f t="shared" si="155"/>
        <v>0</v>
      </c>
      <c r="J227" s="126">
        <f t="shared" si="155"/>
        <v>0</v>
      </c>
      <c r="K227" s="126">
        <f t="shared" si="155"/>
        <v>0</v>
      </c>
      <c r="L227" s="126">
        <f t="shared" si="155"/>
        <v>0</v>
      </c>
      <c r="M227" s="126">
        <f t="shared" si="155"/>
        <v>0</v>
      </c>
      <c r="N227" s="127">
        <f t="shared" si="155"/>
        <v>0</v>
      </c>
      <c r="O227" s="126">
        <f t="shared" si="155"/>
        <v>0</v>
      </c>
      <c r="P227" s="126">
        <f t="shared" si="155"/>
        <v>0</v>
      </c>
      <c r="Q227" s="126">
        <f>SUM(Q226)</f>
        <v>0</v>
      </c>
      <c r="R227" s="126">
        <f t="shared" si="155"/>
        <v>0</v>
      </c>
      <c r="S227" s="126">
        <f t="shared" si="155"/>
        <v>0</v>
      </c>
      <c r="T227" s="126">
        <f t="shared" si="155"/>
        <v>0</v>
      </c>
      <c r="U227" s="126">
        <f t="shared" si="155"/>
        <v>0</v>
      </c>
    </row>
    <row r="228" spans="1:22" s="90" customFormat="1" ht="6.6" customHeight="1" x14ac:dyDescent="0.25">
      <c r="A228" s="10"/>
      <c r="B228" s="124"/>
      <c r="C228" s="125"/>
      <c r="D228" s="91"/>
      <c r="E228" s="126"/>
      <c r="F228" s="126"/>
      <c r="G228" s="126"/>
      <c r="H228" s="126"/>
      <c r="I228" s="126"/>
      <c r="J228" s="126"/>
      <c r="K228" s="126"/>
      <c r="L228" s="126"/>
      <c r="M228" s="126"/>
      <c r="N228" s="127"/>
      <c r="O228" s="126"/>
      <c r="P228" s="126"/>
      <c r="Q228" s="126"/>
      <c r="R228" s="126"/>
      <c r="S228" s="126"/>
      <c r="T228" s="126"/>
      <c r="U228" s="126"/>
    </row>
    <row r="229" spans="1:22" s="90" customFormat="1" ht="259.89999999999998" customHeight="1" x14ac:dyDescent="0.25">
      <c r="A229" s="10"/>
      <c r="B229" s="124"/>
      <c r="C229" s="125"/>
      <c r="D229" s="91"/>
      <c r="E229" s="91"/>
      <c r="F229" s="126"/>
      <c r="G229" s="126"/>
      <c r="H229" s="126"/>
      <c r="I229" s="126"/>
      <c r="J229" s="126"/>
      <c r="K229" s="126"/>
      <c r="L229" s="126"/>
      <c r="M229" s="126"/>
      <c r="N229" s="127"/>
      <c r="O229" s="126"/>
      <c r="P229" s="126"/>
      <c r="Q229" s="126"/>
      <c r="R229" s="126"/>
      <c r="S229" s="126"/>
      <c r="T229" s="126"/>
      <c r="U229" s="126"/>
    </row>
    <row r="230" spans="1:22" s="90" customFormat="1" ht="12" customHeight="1" x14ac:dyDescent="0.25">
      <c r="A230" s="185" t="s">
        <v>301</v>
      </c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</row>
    <row r="231" spans="1:22" s="90" customFormat="1" ht="47.25" x14ac:dyDescent="0.25">
      <c r="A231" s="43" t="s">
        <v>55</v>
      </c>
      <c r="B231" s="43" t="s">
        <v>13</v>
      </c>
      <c r="C231" s="43" t="s">
        <v>66</v>
      </c>
      <c r="D231" s="43" t="s">
        <v>21</v>
      </c>
      <c r="E231" s="43" t="s">
        <v>15</v>
      </c>
      <c r="F231" s="43" t="s">
        <v>14</v>
      </c>
      <c r="G231" s="43" t="s">
        <v>52</v>
      </c>
      <c r="H231" s="43" t="s">
        <v>58</v>
      </c>
      <c r="I231" s="44" t="s">
        <v>157</v>
      </c>
      <c r="J231" s="44" t="s">
        <v>158</v>
      </c>
      <c r="K231" s="44" t="s">
        <v>159</v>
      </c>
      <c r="L231" s="44" t="s">
        <v>160</v>
      </c>
      <c r="M231" s="43" t="s">
        <v>161</v>
      </c>
      <c r="N231" s="45" t="s">
        <v>53</v>
      </c>
      <c r="O231" s="43" t="s">
        <v>54</v>
      </c>
      <c r="P231" s="43" t="s">
        <v>16</v>
      </c>
      <c r="Q231" s="43" t="s">
        <v>238</v>
      </c>
      <c r="R231" s="43" t="s">
        <v>57</v>
      </c>
      <c r="S231" s="43" t="s">
        <v>64</v>
      </c>
      <c r="T231" s="43" t="s">
        <v>62</v>
      </c>
      <c r="U231" s="43" t="s">
        <v>63</v>
      </c>
      <c r="V231" s="42" t="s">
        <v>464</v>
      </c>
    </row>
    <row r="232" spans="1:22" s="90" customFormat="1" ht="86.1" customHeight="1" x14ac:dyDescent="0.25">
      <c r="A232" s="11">
        <v>116</v>
      </c>
      <c r="B232" s="47" t="s">
        <v>117</v>
      </c>
      <c r="C232" s="47" t="s">
        <v>414</v>
      </c>
      <c r="D232" s="109">
        <v>15</v>
      </c>
      <c r="E232" s="50">
        <v>661.33</v>
      </c>
      <c r="F232" s="50">
        <f>D232*E232</f>
        <v>9919.9500000000007</v>
      </c>
      <c r="G232" s="50"/>
      <c r="H232" s="50"/>
      <c r="I232" s="50">
        <f>VLOOKUP($F$232,Tabisr,1)</f>
        <v>5925.91</v>
      </c>
      <c r="J232" s="51">
        <f>+F232-I232</f>
        <v>3994.0400000000009</v>
      </c>
      <c r="K232" s="52">
        <f>VLOOKUP($F$232,Tabisr,4)</f>
        <v>0.21360000000000001</v>
      </c>
      <c r="L232" s="50">
        <f>(F232-5081.01)*21.36%</f>
        <v>1033.5975840000001</v>
      </c>
      <c r="M232" s="50">
        <v>538.20000000000005</v>
      </c>
      <c r="N232" s="53">
        <f>L232+M232</f>
        <v>1571.7975840000001</v>
      </c>
      <c r="O232" s="50">
        <f>VLOOKUP($F$232,Tabsub,3)</f>
        <v>0</v>
      </c>
      <c r="P232" s="50"/>
      <c r="Q232" s="54"/>
      <c r="R232" s="50"/>
      <c r="S232" s="50"/>
      <c r="T232" s="51">
        <f>F232+G232+H232-N232+O232-P232-Q232-R232-S232</f>
        <v>8348.1524160000008</v>
      </c>
      <c r="U232" s="51">
        <f>T232-G232</f>
        <v>8348.1524160000008</v>
      </c>
      <c r="V232" s="41"/>
    </row>
    <row r="233" spans="1:22" s="90" customFormat="1" ht="47.25" x14ac:dyDescent="0.25">
      <c r="A233" s="99"/>
      <c r="B233" s="63" t="s">
        <v>240</v>
      </c>
      <c r="C233" s="63" t="s">
        <v>415</v>
      </c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130"/>
      <c r="O233" s="99"/>
      <c r="P233" s="99"/>
      <c r="Q233" s="154"/>
      <c r="R233" s="99"/>
      <c r="S233" s="99"/>
      <c r="T233" s="99"/>
      <c r="U233" s="99"/>
      <c r="V233" s="41"/>
    </row>
    <row r="234" spans="1:22" s="90" customFormat="1" ht="31.5" x14ac:dyDescent="0.25">
      <c r="A234" s="99">
        <v>245</v>
      </c>
      <c r="B234" s="63" t="s">
        <v>240</v>
      </c>
      <c r="C234" s="63" t="s">
        <v>311</v>
      </c>
      <c r="D234" s="132"/>
      <c r="E234" s="66"/>
      <c r="F234" s="66"/>
      <c r="G234" s="66"/>
      <c r="H234" s="99"/>
      <c r="I234" s="66"/>
      <c r="J234" s="67"/>
      <c r="K234" s="68"/>
      <c r="L234" s="66"/>
      <c r="M234" s="66"/>
      <c r="N234" s="106"/>
      <c r="O234" s="66"/>
      <c r="P234" s="66"/>
      <c r="Q234" s="70"/>
      <c r="R234" s="66"/>
      <c r="S234" s="66"/>
      <c r="T234" s="67"/>
      <c r="U234" s="67"/>
      <c r="V234" s="41"/>
    </row>
    <row r="235" spans="1:22" s="90" customFormat="1" ht="86.1" customHeight="1" x14ac:dyDescent="0.25">
      <c r="A235" s="11">
        <v>118</v>
      </c>
      <c r="B235" s="47" t="s">
        <v>338</v>
      </c>
      <c r="C235" s="47" t="s">
        <v>271</v>
      </c>
      <c r="D235" s="109">
        <v>15</v>
      </c>
      <c r="E235" s="50">
        <v>312.26</v>
      </c>
      <c r="F235" s="50">
        <f>D235*E235</f>
        <v>4683.8999999999996</v>
      </c>
      <c r="G235" s="50"/>
      <c r="H235" s="11"/>
      <c r="I235" s="50" t="e">
        <f>VLOOKUP($F$218,Tabisr,1)</f>
        <v>#N/A</v>
      </c>
      <c r="J235" s="51" t="e">
        <f>+F235-I235</f>
        <v>#N/A</v>
      </c>
      <c r="K235" s="52" t="e">
        <f>VLOOKUP($F$218,Tabisr,4)</f>
        <v>#N/A</v>
      </c>
      <c r="L235" s="50" t="e">
        <f>+J235*K235</f>
        <v>#N/A</v>
      </c>
      <c r="M235" s="50" t="e">
        <f>VLOOKUP($F$218,Tabisr,3)</f>
        <v>#N/A</v>
      </c>
      <c r="N235" s="87">
        <v>466.88</v>
      </c>
      <c r="O235" s="50"/>
      <c r="P235" s="50"/>
      <c r="Q235" s="54"/>
      <c r="R235" s="50"/>
      <c r="S235" s="50"/>
      <c r="T235" s="51">
        <f>F235+G235+H235-N235+O235-P235-Q235-R235-S235</f>
        <v>4217.0199999999995</v>
      </c>
      <c r="U235" s="51">
        <f>T235-G235</f>
        <v>4217.0199999999995</v>
      </c>
      <c r="V235" s="41"/>
    </row>
    <row r="236" spans="1:22" s="90" customFormat="1" ht="86.1" customHeight="1" x14ac:dyDescent="0.25">
      <c r="A236" s="11">
        <v>119</v>
      </c>
      <c r="B236" s="47" t="s">
        <v>314</v>
      </c>
      <c r="C236" s="47" t="s">
        <v>68</v>
      </c>
      <c r="D236" s="109">
        <v>15</v>
      </c>
      <c r="E236" s="48">
        <v>263.56</v>
      </c>
      <c r="F236" s="49">
        <f>D236*E236</f>
        <v>3953.4</v>
      </c>
      <c r="G236" s="49"/>
      <c r="H236" s="49"/>
      <c r="I236" s="49">
        <v>309.77999999999997</v>
      </c>
      <c r="J236" s="49"/>
      <c r="K236" s="49">
        <v>1050</v>
      </c>
      <c r="L236" s="49"/>
      <c r="M236" s="49"/>
      <c r="N236" s="59">
        <v>341.63</v>
      </c>
      <c r="O236" s="49"/>
      <c r="P236" s="49"/>
      <c r="Q236" s="54"/>
      <c r="R236" s="50"/>
      <c r="S236" s="50"/>
      <c r="T236" s="50">
        <f>F236+G236+H236-N236+O236-P236-Q236-R236-S236</f>
        <v>3611.77</v>
      </c>
      <c r="U236" s="50">
        <f>T236-G236</f>
        <v>3611.77</v>
      </c>
      <c r="V236" s="41"/>
    </row>
    <row r="237" spans="1:22" s="90" customFormat="1" ht="15.75" x14ac:dyDescent="0.25">
      <c r="A237" s="10"/>
      <c r="B237" s="113"/>
      <c r="C237" s="113"/>
      <c r="D237" s="115"/>
      <c r="E237" s="116"/>
      <c r="F237" s="117">
        <f t="shared" ref="F237:U237" si="156">+SUM(F232:F236)</f>
        <v>18557.25</v>
      </c>
      <c r="G237" s="117">
        <f>+SUM(G232:G236)</f>
        <v>0</v>
      </c>
      <c r="H237" s="117">
        <f t="shared" si="156"/>
        <v>0</v>
      </c>
      <c r="I237" s="117" t="e">
        <f t="shared" si="156"/>
        <v>#N/A</v>
      </c>
      <c r="J237" s="117" t="e">
        <f t="shared" si="156"/>
        <v>#N/A</v>
      </c>
      <c r="K237" s="117" t="e">
        <f t="shared" si="156"/>
        <v>#N/A</v>
      </c>
      <c r="L237" s="117" t="e">
        <f t="shared" si="156"/>
        <v>#N/A</v>
      </c>
      <c r="M237" s="117" t="e">
        <f t="shared" si="156"/>
        <v>#N/A</v>
      </c>
      <c r="N237" s="118">
        <f t="shared" si="156"/>
        <v>2380.3075840000001</v>
      </c>
      <c r="O237" s="117">
        <f t="shared" si="156"/>
        <v>0</v>
      </c>
      <c r="P237" s="117">
        <f>+SUM(P232:P236)</f>
        <v>0</v>
      </c>
      <c r="Q237" s="117">
        <f t="shared" si="156"/>
        <v>0</v>
      </c>
      <c r="R237" s="117">
        <f t="shared" si="156"/>
        <v>0</v>
      </c>
      <c r="S237" s="117">
        <f t="shared" si="156"/>
        <v>0</v>
      </c>
      <c r="T237" s="117">
        <f t="shared" si="156"/>
        <v>16176.942416000002</v>
      </c>
      <c r="U237" s="117">
        <f t="shared" si="156"/>
        <v>16176.942416000002</v>
      </c>
    </row>
    <row r="238" spans="1:22" s="90" customFormat="1" ht="12.6" customHeight="1" x14ac:dyDescent="0.25">
      <c r="A238" s="10"/>
      <c r="B238" s="113"/>
      <c r="C238" s="113"/>
      <c r="D238" s="115"/>
      <c r="E238" s="116"/>
      <c r="F238" s="117"/>
      <c r="G238" s="117"/>
      <c r="H238" s="117"/>
      <c r="I238" s="117"/>
      <c r="J238" s="117"/>
      <c r="K238" s="117"/>
      <c r="L238" s="117"/>
      <c r="M238" s="117"/>
      <c r="N238" s="118"/>
      <c r="O238" s="117"/>
      <c r="P238" s="117"/>
      <c r="Q238" s="117"/>
      <c r="R238" s="117"/>
      <c r="S238" s="117"/>
      <c r="T238" s="117"/>
      <c r="U238" s="117"/>
    </row>
    <row r="239" spans="1:22" s="90" customFormat="1" ht="12.6" customHeight="1" x14ac:dyDescent="0.25">
      <c r="A239" s="10"/>
      <c r="B239" s="124"/>
      <c r="C239" s="125"/>
      <c r="D239" s="91"/>
      <c r="E239" s="91"/>
      <c r="F239" s="126"/>
      <c r="G239" s="126"/>
      <c r="H239" s="126"/>
      <c r="I239" s="126"/>
      <c r="J239" s="126"/>
      <c r="K239" s="126"/>
      <c r="L239" s="126"/>
      <c r="M239" s="126"/>
      <c r="N239" s="127"/>
      <c r="O239" s="126"/>
      <c r="P239" s="126"/>
      <c r="Q239" s="126"/>
      <c r="R239" s="126"/>
      <c r="S239" s="126"/>
      <c r="T239" s="126"/>
      <c r="U239" s="126"/>
    </row>
    <row r="240" spans="1:22" s="90" customFormat="1" ht="15.75" x14ac:dyDescent="0.25">
      <c r="A240" s="184" t="s">
        <v>254</v>
      </c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</row>
    <row r="241" spans="1:22" s="90" customFormat="1" ht="47.25" x14ac:dyDescent="0.25">
      <c r="A241" s="43" t="s">
        <v>55</v>
      </c>
      <c r="B241" s="43" t="s">
        <v>13</v>
      </c>
      <c r="C241" s="43" t="s">
        <v>66</v>
      </c>
      <c r="D241" s="43" t="s">
        <v>21</v>
      </c>
      <c r="E241" s="43" t="s">
        <v>15</v>
      </c>
      <c r="F241" s="43" t="s">
        <v>14</v>
      </c>
      <c r="G241" s="43" t="s">
        <v>52</v>
      </c>
      <c r="H241" s="43" t="s">
        <v>58</v>
      </c>
      <c r="I241" s="44" t="s">
        <v>157</v>
      </c>
      <c r="J241" s="44" t="s">
        <v>158</v>
      </c>
      <c r="K241" s="44" t="s">
        <v>159</v>
      </c>
      <c r="L241" s="44" t="s">
        <v>160</v>
      </c>
      <c r="M241" s="43" t="s">
        <v>161</v>
      </c>
      <c r="N241" s="45" t="s">
        <v>53</v>
      </c>
      <c r="O241" s="43" t="s">
        <v>54</v>
      </c>
      <c r="P241" s="43" t="s">
        <v>16</v>
      </c>
      <c r="Q241" s="43" t="s">
        <v>238</v>
      </c>
      <c r="R241" s="43" t="s">
        <v>57</v>
      </c>
      <c r="S241" s="43" t="s">
        <v>64</v>
      </c>
      <c r="T241" s="43" t="s">
        <v>62</v>
      </c>
      <c r="U241" s="43" t="s">
        <v>63</v>
      </c>
      <c r="V241" s="42" t="s">
        <v>464</v>
      </c>
    </row>
    <row r="242" spans="1:22" s="90" customFormat="1" ht="84.95" customHeight="1" x14ac:dyDescent="0.25">
      <c r="A242" s="46">
        <v>289</v>
      </c>
      <c r="B242" s="47" t="s">
        <v>403</v>
      </c>
      <c r="C242" s="47" t="s">
        <v>402</v>
      </c>
      <c r="D242" s="109">
        <v>15</v>
      </c>
      <c r="E242" s="50">
        <v>661.33</v>
      </c>
      <c r="F242" s="50">
        <f t="shared" ref="F242:F243" si="157">D242*E242</f>
        <v>9919.9500000000007</v>
      </c>
      <c r="G242" s="50"/>
      <c r="H242" s="50"/>
      <c r="I242" s="50">
        <f>VLOOKUP($F$232,Tabisr,1)</f>
        <v>5925.91</v>
      </c>
      <c r="J242" s="51">
        <f t="shared" ref="J242:J243" si="158">+F242-I242</f>
        <v>3994.0400000000009</v>
      </c>
      <c r="K242" s="52">
        <f>VLOOKUP($F$232,Tabisr,4)</f>
        <v>0.21360000000000001</v>
      </c>
      <c r="L242" s="50">
        <f>(F242-5081.01)*21.36%</f>
        <v>1033.5975840000001</v>
      </c>
      <c r="M242" s="50">
        <v>538.20000000000005</v>
      </c>
      <c r="N242" s="53">
        <f>L242+M242</f>
        <v>1571.7975840000001</v>
      </c>
      <c r="O242" s="50">
        <f>VLOOKUP($F$232,Tabsub,3)</f>
        <v>0</v>
      </c>
      <c r="P242" s="50"/>
      <c r="Q242" s="54"/>
      <c r="R242" s="50"/>
      <c r="S242" s="50"/>
      <c r="T242" s="51">
        <f t="shared" ref="T242:T243" si="159">F242+G242+H242-N242+O242-P242-Q242-R242-S242</f>
        <v>8348.1524160000008</v>
      </c>
      <c r="U242" s="51">
        <f t="shared" ref="U242:U243" si="160">T242-G242</f>
        <v>8348.1524160000008</v>
      </c>
      <c r="V242" s="41"/>
    </row>
    <row r="243" spans="1:22" s="90" customFormat="1" ht="84.95" customHeight="1" x14ac:dyDescent="0.25">
      <c r="A243" s="46">
        <v>297</v>
      </c>
      <c r="B243" s="47" t="s">
        <v>167</v>
      </c>
      <c r="C243" s="74" t="s">
        <v>68</v>
      </c>
      <c r="D243" s="109">
        <v>15</v>
      </c>
      <c r="E243" s="50">
        <v>263.56</v>
      </c>
      <c r="F243" s="50">
        <f t="shared" si="157"/>
        <v>3953.4</v>
      </c>
      <c r="G243" s="50"/>
      <c r="H243" s="50"/>
      <c r="I243" s="50">
        <f t="shared" ref="I243:I249" si="161">VLOOKUP($F$201,Tabisr,1)</f>
        <v>4257.91</v>
      </c>
      <c r="J243" s="51">
        <f t="shared" si="158"/>
        <v>-304.50999999999976</v>
      </c>
      <c r="K243" s="52">
        <f t="shared" ref="K243:K249" si="162">VLOOKUP($F$201,Tabisr,4)</f>
        <v>0.16</v>
      </c>
      <c r="L243" s="50">
        <f t="shared" ref="L243" si="163">(F243-3651.01)*16%</f>
        <v>48.382399999999983</v>
      </c>
      <c r="M243" s="50">
        <v>293.25</v>
      </c>
      <c r="N243" s="53">
        <f t="shared" ref="N243" si="164">L243+M243</f>
        <v>341.63239999999996</v>
      </c>
      <c r="O243" s="50"/>
      <c r="P243" s="50"/>
      <c r="Q243" s="54"/>
      <c r="R243" s="50"/>
      <c r="S243" s="50"/>
      <c r="T243" s="51">
        <f t="shared" si="159"/>
        <v>3611.7676000000001</v>
      </c>
      <c r="U243" s="51">
        <f t="shared" si="160"/>
        <v>3611.7676000000001</v>
      </c>
      <c r="V243" s="41"/>
    </row>
    <row r="244" spans="1:22" s="90" customFormat="1" ht="84.95" customHeight="1" x14ac:dyDescent="0.25">
      <c r="A244" s="11">
        <v>263</v>
      </c>
      <c r="B244" s="47" t="s">
        <v>335</v>
      </c>
      <c r="C244" s="74" t="s">
        <v>336</v>
      </c>
      <c r="D244" s="109">
        <v>15</v>
      </c>
      <c r="E244" s="50">
        <v>263.56</v>
      </c>
      <c r="F244" s="50">
        <f t="shared" ref="F244:F247" si="165">D244*E244</f>
        <v>3953.4</v>
      </c>
      <c r="G244" s="50"/>
      <c r="H244" s="50"/>
      <c r="I244" s="50">
        <f t="shared" si="161"/>
        <v>4257.91</v>
      </c>
      <c r="J244" s="51">
        <f t="shared" ref="J244:J247" si="166">+F244-I244</f>
        <v>-304.50999999999976</v>
      </c>
      <c r="K244" s="52">
        <f t="shared" si="162"/>
        <v>0.16</v>
      </c>
      <c r="L244" s="50">
        <f t="shared" ref="L244:L249" si="167">(F244-3651.01)*16%</f>
        <v>48.382399999999983</v>
      </c>
      <c r="M244" s="50">
        <v>293.25</v>
      </c>
      <c r="N244" s="53">
        <f t="shared" ref="N244" si="168">L244+M244</f>
        <v>341.63239999999996</v>
      </c>
      <c r="O244" s="50"/>
      <c r="P244" s="50"/>
      <c r="Q244" s="54"/>
      <c r="R244" s="50"/>
      <c r="S244" s="50"/>
      <c r="T244" s="51">
        <f t="shared" ref="T244" si="169">F244+G244+H244-N244+O244-P244-Q244-R244-S244</f>
        <v>3611.7676000000001</v>
      </c>
      <c r="U244" s="51">
        <f t="shared" ref="U244" si="170">T244-G244</f>
        <v>3611.7676000000001</v>
      </c>
      <c r="V244" s="41"/>
    </row>
    <row r="245" spans="1:22" s="90" customFormat="1" ht="31.5" x14ac:dyDescent="0.25">
      <c r="A245" s="99">
        <v>269</v>
      </c>
      <c r="B245" s="63" t="s">
        <v>240</v>
      </c>
      <c r="C245" s="63" t="s">
        <v>287</v>
      </c>
      <c r="D245" s="132"/>
      <c r="E245" s="66"/>
      <c r="F245" s="66"/>
      <c r="G245" s="66"/>
      <c r="H245" s="66"/>
      <c r="I245" s="66"/>
      <c r="J245" s="67"/>
      <c r="K245" s="68"/>
      <c r="L245" s="66"/>
      <c r="M245" s="66"/>
      <c r="N245" s="73"/>
      <c r="O245" s="66"/>
      <c r="P245" s="66"/>
      <c r="Q245" s="70"/>
      <c r="R245" s="66"/>
      <c r="S245" s="66"/>
      <c r="T245" s="67"/>
      <c r="U245" s="67"/>
      <c r="V245" s="41"/>
    </row>
    <row r="246" spans="1:22" s="90" customFormat="1" ht="31.5" x14ac:dyDescent="0.25">
      <c r="A246" s="99">
        <v>265</v>
      </c>
      <c r="B246" s="63" t="s">
        <v>240</v>
      </c>
      <c r="C246" s="63" t="s">
        <v>287</v>
      </c>
      <c r="D246" s="132"/>
      <c r="E246" s="66"/>
      <c r="F246" s="66"/>
      <c r="G246" s="66"/>
      <c r="H246" s="66"/>
      <c r="I246" s="66"/>
      <c r="J246" s="67"/>
      <c r="K246" s="68"/>
      <c r="L246" s="66"/>
      <c r="M246" s="66"/>
      <c r="N246" s="73"/>
      <c r="O246" s="66"/>
      <c r="P246" s="66"/>
      <c r="Q246" s="66"/>
      <c r="R246" s="66"/>
      <c r="S246" s="66"/>
      <c r="T246" s="67"/>
      <c r="U246" s="67"/>
      <c r="V246" s="41"/>
    </row>
    <row r="247" spans="1:22" s="90" customFormat="1" ht="84.95" customHeight="1" x14ac:dyDescent="0.25">
      <c r="A247" s="11">
        <v>124</v>
      </c>
      <c r="B247" s="47" t="s">
        <v>286</v>
      </c>
      <c r="C247" s="47" t="s">
        <v>287</v>
      </c>
      <c r="D247" s="109">
        <v>15</v>
      </c>
      <c r="E247" s="50">
        <v>263.56</v>
      </c>
      <c r="F247" s="50">
        <f t="shared" si="165"/>
        <v>3953.4</v>
      </c>
      <c r="G247" s="50"/>
      <c r="H247" s="50"/>
      <c r="I247" s="50">
        <f t="shared" si="161"/>
        <v>4257.91</v>
      </c>
      <c r="J247" s="51">
        <f t="shared" si="166"/>
        <v>-304.50999999999976</v>
      </c>
      <c r="K247" s="52">
        <f t="shared" si="162"/>
        <v>0.16</v>
      </c>
      <c r="L247" s="50">
        <f t="shared" si="167"/>
        <v>48.382399999999983</v>
      </c>
      <c r="M247" s="50">
        <v>292.25</v>
      </c>
      <c r="N247" s="53">
        <v>341.63</v>
      </c>
      <c r="O247" s="50"/>
      <c r="P247" s="50"/>
      <c r="Q247" s="54"/>
      <c r="R247" s="50"/>
      <c r="S247" s="50"/>
      <c r="T247" s="51">
        <f t="shared" ref="T247" si="171">F247+G247+H247-N247+O247-P247-Q247-R247-S247</f>
        <v>3611.77</v>
      </c>
      <c r="U247" s="51">
        <f t="shared" ref="U247" si="172">T247-G247</f>
        <v>3611.77</v>
      </c>
      <c r="V247" s="41"/>
    </row>
    <row r="248" spans="1:22" s="90" customFormat="1" ht="84.95" customHeight="1" x14ac:dyDescent="0.25">
      <c r="A248" s="11">
        <v>273</v>
      </c>
      <c r="B248" s="41" t="s">
        <v>349</v>
      </c>
      <c r="C248" s="41" t="s">
        <v>350</v>
      </c>
      <c r="D248" s="109">
        <v>15</v>
      </c>
      <c r="E248" s="50">
        <v>220.57</v>
      </c>
      <c r="F248" s="50">
        <f t="shared" ref="F248" si="173">D248*E248</f>
        <v>3308.5499999999997</v>
      </c>
      <c r="G248" s="50"/>
      <c r="H248" s="50"/>
      <c r="I248" s="50">
        <f t="shared" si="161"/>
        <v>4257.91</v>
      </c>
      <c r="J248" s="51">
        <f t="shared" ref="J248" si="174">+F248-I248</f>
        <v>-949.36000000000013</v>
      </c>
      <c r="K248" s="52">
        <f t="shared" si="162"/>
        <v>0.16</v>
      </c>
      <c r="L248" s="50">
        <f t="shared" si="167"/>
        <v>-54.793600000000083</v>
      </c>
      <c r="M248" s="50">
        <v>292.25</v>
      </c>
      <c r="N248" s="53">
        <v>337.68</v>
      </c>
      <c r="O248" s="50"/>
      <c r="P248" s="50"/>
      <c r="Q248" s="54"/>
      <c r="R248" s="50"/>
      <c r="S248" s="50"/>
      <c r="T248" s="51">
        <f>F248+G248+H248-N248+O248-P248-Q248-R248-S248</f>
        <v>2970.87</v>
      </c>
      <c r="U248" s="51">
        <f>T248-G248</f>
        <v>2970.87</v>
      </c>
      <c r="V248" s="41"/>
    </row>
    <row r="249" spans="1:22" s="90" customFormat="1" ht="84.95" customHeight="1" x14ac:dyDescent="0.25">
      <c r="A249" s="11">
        <v>269</v>
      </c>
      <c r="B249" s="47" t="s">
        <v>345</v>
      </c>
      <c r="C249" s="47" t="s">
        <v>88</v>
      </c>
      <c r="D249" s="109">
        <v>14</v>
      </c>
      <c r="E249" s="50">
        <v>263.56</v>
      </c>
      <c r="F249" s="50">
        <f>D249*E249</f>
        <v>3689.84</v>
      </c>
      <c r="G249" s="50"/>
      <c r="H249" s="50"/>
      <c r="I249" s="50">
        <f t="shared" si="161"/>
        <v>4257.91</v>
      </c>
      <c r="J249" s="51">
        <f>+F249-I249</f>
        <v>-568.06999999999971</v>
      </c>
      <c r="K249" s="52">
        <f t="shared" si="162"/>
        <v>0.16</v>
      </c>
      <c r="L249" s="50">
        <f t="shared" si="167"/>
        <v>6.2127999999999881</v>
      </c>
      <c r="M249" s="50">
        <v>293.25</v>
      </c>
      <c r="N249" s="53">
        <f>N245</f>
        <v>0</v>
      </c>
      <c r="O249" s="50"/>
      <c r="P249" s="50"/>
      <c r="Q249" s="54"/>
      <c r="R249" s="50"/>
      <c r="S249" s="50"/>
      <c r="T249" s="51">
        <f>F249+G249+H249-N249+O249-P249-Q249-R249-S249</f>
        <v>3689.84</v>
      </c>
      <c r="U249" s="51">
        <f>T249-G249</f>
        <v>3689.84</v>
      </c>
      <c r="V249" s="41"/>
    </row>
    <row r="250" spans="1:22" s="90" customFormat="1" ht="15.75" x14ac:dyDescent="0.25">
      <c r="A250" s="10"/>
      <c r="B250" s="124"/>
      <c r="C250" s="125"/>
      <c r="D250" s="91"/>
      <c r="E250" s="91"/>
      <c r="F250" s="126">
        <f>SUM(F242:F249)</f>
        <v>28778.54</v>
      </c>
      <c r="G250" s="126">
        <f>SUM(G242:G249)</f>
        <v>0</v>
      </c>
      <c r="H250" s="126">
        <f t="shared" ref="H250:M250" si="175">+H310</f>
        <v>0</v>
      </c>
      <c r="I250" s="126">
        <f t="shared" si="175"/>
        <v>5925.91</v>
      </c>
      <c r="J250" s="126">
        <f t="shared" si="175"/>
        <v>3994.0400000000009</v>
      </c>
      <c r="K250" s="126">
        <f t="shared" si="175"/>
        <v>0.21360000000000001</v>
      </c>
      <c r="L250" s="126">
        <f t="shared" si="175"/>
        <v>1033.5975840000001</v>
      </c>
      <c r="M250" s="126">
        <f t="shared" si="175"/>
        <v>538.20000000000005</v>
      </c>
      <c r="N250" s="127">
        <f>SUM(N242:N249)</f>
        <v>2934.3723839999998</v>
      </c>
      <c r="O250" s="126">
        <f t="shared" ref="O250:U250" si="176">SUM(O242:O249)</f>
        <v>0</v>
      </c>
      <c r="P250" s="126">
        <f>SUM(P242:P249)</f>
        <v>0</v>
      </c>
      <c r="Q250" s="126">
        <f>SUM(Q242:Q249)</f>
        <v>0</v>
      </c>
      <c r="R250" s="126">
        <f t="shared" si="176"/>
        <v>0</v>
      </c>
      <c r="S250" s="126">
        <f t="shared" si="176"/>
        <v>0</v>
      </c>
      <c r="T250" s="126">
        <f t="shared" si="176"/>
        <v>25844.167615999999</v>
      </c>
      <c r="U250" s="126">
        <f t="shared" si="176"/>
        <v>25844.167615999999</v>
      </c>
    </row>
    <row r="251" spans="1:22" s="90" customFormat="1" ht="15.75" x14ac:dyDescent="0.25">
      <c r="A251" s="10"/>
      <c r="B251" s="124"/>
      <c r="C251" s="125"/>
      <c r="D251" s="91"/>
      <c r="E251" s="91"/>
      <c r="F251" s="126"/>
      <c r="G251" s="126"/>
      <c r="H251" s="126"/>
      <c r="I251" s="126"/>
      <c r="J251" s="126"/>
      <c r="K251" s="126"/>
      <c r="L251" s="126"/>
      <c r="M251" s="126"/>
      <c r="N251" s="127"/>
      <c r="O251" s="126"/>
      <c r="P251" s="126"/>
      <c r="Q251" s="126"/>
      <c r="R251" s="126"/>
      <c r="S251" s="126"/>
      <c r="T251" s="126"/>
      <c r="U251" s="126"/>
    </row>
    <row r="252" spans="1:22" s="90" customFormat="1" ht="15.75" x14ac:dyDescent="0.25">
      <c r="A252" s="184" t="s">
        <v>207</v>
      </c>
      <c r="B252" s="184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</row>
    <row r="253" spans="1:22" s="90" customFormat="1" ht="47.25" x14ac:dyDescent="0.25">
      <c r="A253" s="43" t="s">
        <v>55</v>
      </c>
      <c r="B253" s="43" t="s">
        <v>13</v>
      </c>
      <c r="C253" s="43" t="s">
        <v>66</v>
      </c>
      <c r="D253" s="43" t="s">
        <v>21</v>
      </c>
      <c r="E253" s="43" t="s">
        <v>15</v>
      </c>
      <c r="F253" s="43" t="s">
        <v>14</v>
      </c>
      <c r="G253" s="43" t="s">
        <v>52</v>
      </c>
      <c r="H253" s="43" t="s">
        <v>58</v>
      </c>
      <c r="I253" s="44" t="s">
        <v>157</v>
      </c>
      <c r="J253" s="44" t="s">
        <v>158</v>
      </c>
      <c r="K253" s="44" t="s">
        <v>159</v>
      </c>
      <c r="L253" s="44" t="s">
        <v>160</v>
      </c>
      <c r="M253" s="43" t="s">
        <v>161</v>
      </c>
      <c r="N253" s="45" t="s">
        <v>53</v>
      </c>
      <c r="O253" s="43" t="s">
        <v>54</v>
      </c>
      <c r="P253" s="43" t="s">
        <v>16</v>
      </c>
      <c r="Q253" s="43" t="s">
        <v>238</v>
      </c>
      <c r="R253" s="43" t="s">
        <v>57</v>
      </c>
      <c r="S253" s="43" t="s">
        <v>64</v>
      </c>
      <c r="T253" s="43" t="s">
        <v>62</v>
      </c>
      <c r="U253" s="43" t="s">
        <v>63</v>
      </c>
      <c r="V253" s="42" t="s">
        <v>464</v>
      </c>
    </row>
    <row r="254" spans="1:22" s="90" customFormat="1" ht="84.95" customHeight="1" x14ac:dyDescent="0.25">
      <c r="A254" s="46">
        <v>126</v>
      </c>
      <c r="B254" s="47" t="s">
        <v>2</v>
      </c>
      <c r="C254" s="47" t="s">
        <v>185</v>
      </c>
      <c r="D254" s="109">
        <v>15</v>
      </c>
      <c r="E254" s="50">
        <v>661.33</v>
      </c>
      <c r="F254" s="50">
        <f t="shared" ref="F254:F280" si="177">D254*E254</f>
        <v>9919.9500000000007</v>
      </c>
      <c r="G254" s="50"/>
      <c r="H254" s="50"/>
      <c r="I254" s="50">
        <f>VLOOKUP($F$232,Tabisr,1)</f>
        <v>5925.91</v>
      </c>
      <c r="J254" s="51">
        <f t="shared" ref="J254:J278" si="178">+F254-I254</f>
        <v>3994.0400000000009</v>
      </c>
      <c r="K254" s="52">
        <f>VLOOKUP($F$232,Tabisr,4)</f>
        <v>0.21360000000000001</v>
      </c>
      <c r="L254" s="50">
        <f>(F254-5081.01)*21.36%</f>
        <v>1033.5975840000001</v>
      </c>
      <c r="M254" s="50">
        <v>538.20000000000005</v>
      </c>
      <c r="N254" s="53">
        <f>L254+M254</f>
        <v>1571.7975840000001</v>
      </c>
      <c r="O254" s="50">
        <f>VLOOKUP($F$232,Tabsub,3)</f>
        <v>0</v>
      </c>
      <c r="P254" s="50"/>
      <c r="Q254" s="54"/>
      <c r="R254" s="50"/>
      <c r="S254" s="50"/>
      <c r="T254" s="51">
        <f t="shared" ref="T254:T278" si="179">F254+G254+H254-N254+O254-P254-Q254-R254-S254</f>
        <v>8348.1524160000008</v>
      </c>
      <c r="U254" s="51">
        <f t="shared" ref="U254:U278" si="180">T254-G254</f>
        <v>8348.1524160000008</v>
      </c>
      <c r="V254" s="41"/>
    </row>
    <row r="255" spans="1:22" s="157" customFormat="1" ht="84.95" customHeight="1" x14ac:dyDescent="0.25">
      <c r="A255" s="46">
        <v>127</v>
      </c>
      <c r="B255" s="47" t="s">
        <v>113</v>
      </c>
      <c r="C255" s="47" t="s">
        <v>247</v>
      </c>
      <c r="D255" s="109">
        <v>15</v>
      </c>
      <c r="E255" s="50">
        <v>414.83</v>
      </c>
      <c r="F255" s="50">
        <f>D255*E255</f>
        <v>6222.45</v>
      </c>
      <c r="G255" s="50"/>
      <c r="H255" s="11"/>
      <c r="I255" s="50">
        <f>VLOOKUP($F$95,Tabisr,1)</f>
        <v>5925.91</v>
      </c>
      <c r="J255" s="51">
        <f>+F255-I255</f>
        <v>296.53999999999996</v>
      </c>
      <c r="K255" s="52">
        <f>VLOOKUP($F$95,Tabisr,4)</f>
        <v>0.21360000000000001</v>
      </c>
      <c r="L255" s="50">
        <f>(F255-4244.01)*17.92%</f>
        <v>354.53644800000001</v>
      </c>
      <c r="M255" s="50">
        <v>388.05</v>
      </c>
      <c r="N255" s="53">
        <v>690.94</v>
      </c>
      <c r="O255" s="50"/>
      <c r="P255" s="11"/>
      <c r="Q255" s="120"/>
      <c r="R255" s="11"/>
      <c r="S255" s="95"/>
      <c r="T255" s="51">
        <f>F255+G255+H255-N255+O255-P255-Q255-R255-S255</f>
        <v>5531.51</v>
      </c>
      <c r="U255" s="51">
        <f>T255-G255</f>
        <v>5531.51</v>
      </c>
      <c r="V255" s="156"/>
    </row>
    <row r="256" spans="1:22" s="90" customFormat="1" ht="84.95" customHeight="1" x14ac:dyDescent="0.25">
      <c r="A256" s="46">
        <v>128</v>
      </c>
      <c r="B256" s="47" t="s">
        <v>23</v>
      </c>
      <c r="C256" s="74" t="s">
        <v>68</v>
      </c>
      <c r="D256" s="109">
        <v>15</v>
      </c>
      <c r="E256" s="50">
        <v>263.56</v>
      </c>
      <c r="F256" s="50">
        <f>D256*E256</f>
        <v>3953.4</v>
      </c>
      <c r="G256" s="50"/>
      <c r="H256" s="50"/>
      <c r="I256" s="50">
        <f>VLOOKUP($F$201,Tabisr,1)</f>
        <v>4257.91</v>
      </c>
      <c r="J256" s="51">
        <f t="shared" si="178"/>
        <v>-304.50999999999976</v>
      </c>
      <c r="K256" s="52">
        <f>VLOOKUP($F$201,Tabisr,4)</f>
        <v>0.16</v>
      </c>
      <c r="L256" s="50">
        <f>(F256-3651.01)*16%</f>
        <v>48.382399999999983</v>
      </c>
      <c r="M256" s="50">
        <v>293.25</v>
      </c>
      <c r="N256" s="53">
        <f>L256+M256</f>
        <v>341.63239999999996</v>
      </c>
      <c r="O256" s="50"/>
      <c r="P256" s="50"/>
      <c r="Q256" s="54"/>
      <c r="R256" s="50"/>
      <c r="S256" s="50"/>
      <c r="T256" s="51">
        <f t="shared" si="179"/>
        <v>3611.7676000000001</v>
      </c>
      <c r="U256" s="51">
        <f t="shared" si="180"/>
        <v>3611.7676000000001</v>
      </c>
      <c r="V256" s="41"/>
    </row>
    <row r="257" spans="1:22" s="90" customFormat="1" ht="84.95" customHeight="1" x14ac:dyDescent="0.25">
      <c r="A257" s="135">
        <v>129</v>
      </c>
      <c r="B257" s="121" t="s">
        <v>401</v>
      </c>
      <c r="C257" s="121" t="s">
        <v>68</v>
      </c>
      <c r="D257" s="109">
        <v>15</v>
      </c>
      <c r="E257" s="50">
        <v>263.56</v>
      </c>
      <c r="F257" s="50">
        <f>D257*E257</f>
        <v>3953.4</v>
      </c>
      <c r="G257" s="50"/>
      <c r="H257" s="50"/>
      <c r="I257" s="50">
        <f>VLOOKUP($F$201,Tabisr,1)</f>
        <v>4257.91</v>
      </c>
      <c r="J257" s="51">
        <f t="shared" ref="J257" si="181">+F257-I257</f>
        <v>-304.50999999999976</v>
      </c>
      <c r="K257" s="52">
        <f>VLOOKUP($F$201,Tabisr,4)</f>
        <v>0.16</v>
      </c>
      <c r="L257" s="50">
        <f>(F257-3651.01)*16%</f>
        <v>48.382399999999983</v>
      </c>
      <c r="M257" s="50">
        <v>293.25</v>
      </c>
      <c r="N257" s="53">
        <f>L257+M257</f>
        <v>341.63239999999996</v>
      </c>
      <c r="O257" s="50"/>
      <c r="P257" s="50"/>
      <c r="Q257" s="54"/>
      <c r="R257" s="50"/>
      <c r="S257" s="50"/>
      <c r="T257" s="51">
        <f t="shared" ref="T257" si="182">F257+G257+H257-N257+O257-P257-Q257-R257-S257</f>
        <v>3611.7676000000001</v>
      </c>
      <c r="U257" s="51">
        <f t="shared" ref="U257" si="183">T257-G257</f>
        <v>3611.7676000000001</v>
      </c>
      <c r="V257" s="41"/>
    </row>
    <row r="258" spans="1:22" s="90" customFormat="1" ht="15.75" x14ac:dyDescent="0.25">
      <c r="A258" s="61">
        <v>270</v>
      </c>
      <c r="B258" s="63" t="s">
        <v>240</v>
      </c>
      <c r="C258" s="89" t="s">
        <v>68</v>
      </c>
      <c r="D258" s="132"/>
      <c r="E258" s="66"/>
      <c r="F258" s="66"/>
      <c r="G258" s="66"/>
      <c r="H258" s="66"/>
      <c r="I258" s="66"/>
      <c r="J258" s="67"/>
      <c r="K258" s="68"/>
      <c r="L258" s="66"/>
      <c r="M258" s="66"/>
      <c r="N258" s="73"/>
      <c r="O258" s="66"/>
      <c r="P258" s="66"/>
      <c r="Q258" s="70"/>
      <c r="R258" s="66"/>
      <c r="S258" s="66"/>
      <c r="T258" s="67"/>
      <c r="U258" s="67"/>
      <c r="V258" s="41"/>
    </row>
    <row r="259" spans="1:22" s="90" customFormat="1" ht="84.95" customHeight="1" x14ac:dyDescent="0.25">
      <c r="A259" s="46">
        <v>257</v>
      </c>
      <c r="B259" s="47" t="s">
        <v>56</v>
      </c>
      <c r="C259" s="74" t="s">
        <v>329</v>
      </c>
      <c r="D259" s="109">
        <v>15</v>
      </c>
      <c r="E259" s="50">
        <v>414.83</v>
      </c>
      <c r="F259" s="50">
        <f t="shared" ref="F259" si="184">D259*E259</f>
        <v>6222.45</v>
      </c>
      <c r="G259" s="50"/>
      <c r="H259" s="123"/>
      <c r="I259" s="50">
        <f>VLOOKUP($F$72,Tabisr,1)</f>
        <v>5925.91</v>
      </c>
      <c r="J259" s="51">
        <f>+F259-I259</f>
        <v>296.53999999999996</v>
      </c>
      <c r="K259" s="52">
        <f>VLOOKUP($F$72,Tabisr,4)</f>
        <v>0.21360000000000001</v>
      </c>
      <c r="L259" s="50">
        <f>(F259-4244.01)*17.92%</f>
        <v>354.53644800000001</v>
      </c>
      <c r="M259" s="50">
        <v>389.05</v>
      </c>
      <c r="N259" s="53">
        <v>690.94</v>
      </c>
      <c r="O259" s="50">
        <f>VLOOKUP($F$72,Tabsub,3)</f>
        <v>0</v>
      </c>
      <c r="P259" s="50"/>
      <c r="Q259" s="54"/>
      <c r="R259" s="50"/>
      <c r="S259" s="50"/>
      <c r="T259" s="51">
        <f t="shared" ref="T259" si="185">F259+G259+H259-N259+O259-P259-Q259-R259-S259</f>
        <v>5531.51</v>
      </c>
      <c r="U259" s="51">
        <f t="shared" ref="U259" si="186">T259-G259</f>
        <v>5531.51</v>
      </c>
      <c r="V259" s="41"/>
    </row>
    <row r="260" spans="1:22" s="90" customFormat="1" ht="84.95" customHeight="1" x14ac:dyDescent="0.25">
      <c r="A260" s="46">
        <v>130</v>
      </c>
      <c r="B260" s="47" t="s">
        <v>33</v>
      </c>
      <c r="C260" s="47" t="s">
        <v>128</v>
      </c>
      <c r="D260" s="109">
        <v>15</v>
      </c>
      <c r="E260" s="50">
        <v>253.77</v>
      </c>
      <c r="F260" s="50">
        <f t="shared" si="177"/>
        <v>3806.55</v>
      </c>
      <c r="G260" s="50"/>
      <c r="H260" s="49"/>
      <c r="I260" s="50">
        <f>VLOOKUP($F$260,Tabisr,1)</f>
        <v>2422.81</v>
      </c>
      <c r="J260" s="51">
        <f t="shared" si="178"/>
        <v>1383.7400000000002</v>
      </c>
      <c r="K260" s="52">
        <f>VLOOKUP($F$260,Tabisr,4)</f>
        <v>0.10879999999999999</v>
      </c>
      <c r="L260" s="50">
        <f t="shared" ref="L260:L267" si="187">(F260-2077.51)*10.88%</f>
        <v>188.119552</v>
      </c>
      <c r="M260" s="50">
        <v>121.95</v>
      </c>
      <c r="N260" s="53">
        <f t="shared" ref="N260:N264" si="188">M260+L260</f>
        <v>310.06955199999999</v>
      </c>
      <c r="O260" s="50">
        <f t="shared" ref="O260:O275" si="189">VLOOKUP($F$260,Tabsub,3)</f>
        <v>0</v>
      </c>
      <c r="P260" s="50"/>
      <c r="Q260" s="54"/>
      <c r="R260" s="50"/>
      <c r="S260" s="50"/>
      <c r="T260" s="51">
        <f t="shared" si="179"/>
        <v>3496.4804480000003</v>
      </c>
      <c r="U260" s="51">
        <f t="shared" si="180"/>
        <v>3496.4804480000003</v>
      </c>
      <c r="V260" s="41"/>
    </row>
    <row r="261" spans="1:22" s="90" customFormat="1" ht="15.75" x14ac:dyDescent="0.25">
      <c r="A261" s="61">
        <v>131</v>
      </c>
      <c r="B261" s="63" t="s">
        <v>240</v>
      </c>
      <c r="C261" s="63" t="s">
        <v>128</v>
      </c>
      <c r="D261" s="132"/>
      <c r="E261" s="66"/>
      <c r="F261" s="66"/>
      <c r="G261" s="66"/>
      <c r="H261" s="65"/>
      <c r="I261" s="66"/>
      <c r="J261" s="67"/>
      <c r="K261" s="68"/>
      <c r="L261" s="66"/>
      <c r="M261" s="66"/>
      <c r="N261" s="73"/>
      <c r="O261" s="66"/>
      <c r="P261" s="66"/>
      <c r="Q261" s="70"/>
      <c r="R261" s="66"/>
      <c r="S261" s="66"/>
      <c r="T261" s="67"/>
      <c r="U261" s="67"/>
      <c r="V261" s="41"/>
    </row>
    <row r="262" spans="1:22" s="90" customFormat="1" ht="84.95" customHeight="1" x14ac:dyDescent="0.25">
      <c r="A262" s="46">
        <v>132</v>
      </c>
      <c r="B262" s="41" t="s">
        <v>368</v>
      </c>
      <c r="C262" s="47" t="s">
        <v>128</v>
      </c>
      <c r="D262" s="109">
        <v>15</v>
      </c>
      <c r="E262" s="50">
        <v>253.77</v>
      </c>
      <c r="F262" s="50">
        <f t="shared" si="177"/>
        <v>3806.55</v>
      </c>
      <c r="G262" s="50"/>
      <c r="H262" s="49"/>
      <c r="I262" s="50">
        <f>VLOOKUP($F$262,Tabisr,1)</f>
        <v>2422.81</v>
      </c>
      <c r="J262" s="51">
        <f t="shared" si="178"/>
        <v>1383.7400000000002</v>
      </c>
      <c r="K262" s="52">
        <f>VLOOKUP($F$262,Tabisr,4)</f>
        <v>0.10879999999999999</v>
      </c>
      <c r="L262" s="50">
        <f t="shared" si="187"/>
        <v>188.119552</v>
      </c>
      <c r="M262" s="50">
        <v>121.95</v>
      </c>
      <c r="N262" s="53">
        <f t="shared" si="188"/>
        <v>310.06955199999999</v>
      </c>
      <c r="O262" s="50">
        <f t="shared" si="189"/>
        <v>0</v>
      </c>
      <c r="P262" s="50"/>
      <c r="Q262" s="54"/>
      <c r="R262" s="50"/>
      <c r="S262" s="50"/>
      <c r="T262" s="51">
        <f t="shared" si="179"/>
        <v>3496.4804480000003</v>
      </c>
      <c r="U262" s="51">
        <f t="shared" si="180"/>
        <v>3496.4804480000003</v>
      </c>
      <c r="V262" s="41"/>
    </row>
    <row r="263" spans="1:22" s="90" customFormat="1" ht="84.95" customHeight="1" x14ac:dyDescent="0.25">
      <c r="A263" s="46">
        <v>133</v>
      </c>
      <c r="B263" s="47" t="s">
        <v>134</v>
      </c>
      <c r="C263" s="47" t="s">
        <v>128</v>
      </c>
      <c r="D263" s="109">
        <v>15</v>
      </c>
      <c r="E263" s="50">
        <v>253.77</v>
      </c>
      <c r="F263" s="50">
        <f t="shared" si="177"/>
        <v>3806.55</v>
      </c>
      <c r="G263" s="50"/>
      <c r="H263" s="49"/>
      <c r="I263" s="50">
        <f>VLOOKUP($F$263,Tabisr,1)</f>
        <v>2422.81</v>
      </c>
      <c r="J263" s="51">
        <f t="shared" si="178"/>
        <v>1383.7400000000002</v>
      </c>
      <c r="K263" s="52">
        <f>VLOOKUP($F$263,Tabisr,4)</f>
        <v>0.10879999999999999</v>
      </c>
      <c r="L263" s="50">
        <f t="shared" si="187"/>
        <v>188.119552</v>
      </c>
      <c r="M263" s="50">
        <v>121.95</v>
      </c>
      <c r="N263" s="53">
        <f t="shared" si="188"/>
        <v>310.06955199999999</v>
      </c>
      <c r="O263" s="50">
        <f t="shared" si="189"/>
        <v>0</v>
      </c>
      <c r="P263" s="50"/>
      <c r="Q263" s="54"/>
      <c r="R263" s="50"/>
      <c r="S263" s="50"/>
      <c r="T263" s="51">
        <f t="shared" si="179"/>
        <v>3496.4804480000003</v>
      </c>
      <c r="U263" s="51">
        <f t="shared" si="180"/>
        <v>3496.4804480000003</v>
      </c>
      <c r="V263" s="41"/>
    </row>
    <row r="264" spans="1:22" s="90" customFormat="1" ht="84.95" customHeight="1" x14ac:dyDescent="0.25">
      <c r="A264" s="46">
        <v>134</v>
      </c>
      <c r="B264" s="47" t="s">
        <v>325</v>
      </c>
      <c r="C264" s="47" t="s">
        <v>71</v>
      </c>
      <c r="D264" s="109">
        <v>15</v>
      </c>
      <c r="E264" s="50">
        <v>253.77</v>
      </c>
      <c r="F264" s="58">
        <f t="shared" ref="F264" si="190">D264*E264</f>
        <v>3806.55</v>
      </c>
      <c r="G264" s="50"/>
      <c r="H264" s="49"/>
      <c r="I264" s="58">
        <f>VLOOKUP($F$263,Tabisr,1)</f>
        <v>2422.81</v>
      </c>
      <c r="J264" s="168">
        <f t="shared" si="178"/>
        <v>1383.7400000000002</v>
      </c>
      <c r="K264" s="169">
        <f>VLOOKUP($F$263,Tabisr,4)</f>
        <v>0.10879999999999999</v>
      </c>
      <c r="L264" s="58">
        <f t="shared" si="187"/>
        <v>188.119552</v>
      </c>
      <c r="M264" s="58">
        <v>121.95</v>
      </c>
      <c r="N264" s="170">
        <f t="shared" si="188"/>
        <v>310.06955199999999</v>
      </c>
      <c r="O264" s="58">
        <f t="shared" si="189"/>
        <v>0</v>
      </c>
      <c r="P264" s="58"/>
      <c r="Q264" s="60"/>
      <c r="R264" s="58"/>
      <c r="S264" s="50"/>
      <c r="T264" s="51">
        <f t="shared" si="179"/>
        <v>3496.4804480000003</v>
      </c>
      <c r="U264" s="168">
        <f t="shared" si="180"/>
        <v>3496.4804480000003</v>
      </c>
      <c r="V264" s="41"/>
    </row>
    <row r="265" spans="1:22" s="90" customFormat="1" ht="15.75" x14ac:dyDescent="0.25">
      <c r="A265" s="61">
        <v>255</v>
      </c>
      <c r="B265" s="63" t="s">
        <v>240</v>
      </c>
      <c r="C265" s="63" t="s">
        <v>71</v>
      </c>
      <c r="D265" s="132"/>
      <c r="E265" s="66"/>
      <c r="F265" s="66"/>
      <c r="G265" s="66"/>
      <c r="H265" s="65"/>
      <c r="I265" s="66"/>
      <c r="J265" s="67"/>
      <c r="K265" s="68"/>
      <c r="L265" s="66"/>
      <c r="M265" s="66"/>
      <c r="N265" s="73"/>
      <c r="O265" s="66"/>
      <c r="P265" s="66"/>
      <c r="Q265" s="70"/>
      <c r="R265" s="66"/>
      <c r="S265" s="66"/>
      <c r="T265" s="67"/>
      <c r="U265" s="67"/>
      <c r="V265" s="41"/>
    </row>
    <row r="266" spans="1:22" s="90" customFormat="1" ht="84.95" customHeight="1" x14ac:dyDescent="0.25">
      <c r="A266" s="46">
        <v>135</v>
      </c>
      <c r="B266" s="47" t="s">
        <v>458</v>
      </c>
      <c r="C266" s="47" t="s">
        <v>71</v>
      </c>
      <c r="D266" s="11">
        <v>15</v>
      </c>
      <c r="E266" s="50">
        <v>253.77</v>
      </c>
      <c r="F266" s="50">
        <f t="shared" ref="F266" si="191">D266*E266</f>
        <v>3806.55</v>
      </c>
      <c r="G266" s="50"/>
      <c r="H266" s="55"/>
      <c r="I266" s="50">
        <f>VLOOKUP($F$262,Tabisr,1)</f>
        <v>2422.81</v>
      </c>
      <c r="J266" s="51">
        <f t="shared" ref="J266" si="192">+F266-I266</f>
        <v>1383.7400000000002</v>
      </c>
      <c r="K266" s="52">
        <f>VLOOKUP($F$262,Tabisr,4)</f>
        <v>0.10879999999999999</v>
      </c>
      <c r="L266" s="50">
        <f t="shared" ref="L266" si="193">(F266-2077.51)*10.88%</f>
        <v>188.119552</v>
      </c>
      <c r="M266" s="50">
        <v>122.95</v>
      </c>
      <c r="N266" s="53">
        <v>337.68</v>
      </c>
      <c r="O266" s="50">
        <f t="shared" ref="O266" si="194">VLOOKUP($F$259,Tabsub,3)</f>
        <v>0</v>
      </c>
      <c r="P266" s="50"/>
      <c r="Q266" s="54"/>
      <c r="R266" s="50"/>
      <c r="S266" s="50"/>
      <c r="T266" s="51">
        <f t="shared" ref="T266" si="195">F266+G266+H266-N266+O266-P266-Q266-R266-S266</f>
        <v>3468.8700000000003</v>
      </c>
      <c r="U266" s="51">
        <f t="shared" ref="U266" si="196">T266-G266</f>
        <v>3468.8700000000003</v>
      </c>
      <c r="V266" s="41"/>
    </row>
    <row r="267" spans="1:22" s="90" customFormat="1" ht="84.95" customHeight="1" x14ac:dyDescent="0.25">
      <c r="A267" s="46">
        <v>136</v>
      </c>
      <c r="B267" s="47" t="s">
        <v>267</v>
      </c>
      <c r="C267" s="47" t="s">
        <v>71</v>
      </c>
      <c r="D267" s="109">
        <v>15</v>
      </c>
      <c r="E267" s="50">
        <v>253.77</v>
      </c>
      <c r="F267" s="50">
        <f t="shared" ref="F267:F273" si="197">D267*E267</f>
        <v>3806.55</v>
      </c>
      <c r="G267" s="50"/>
      <c r="H267" s="122"/>
      <c r="I267" s="50">
        <f>VLOOKUP($F$264,Tabisr,1)</f>
        <v>2422.81</v>
      </c>
      <c r="J267" s="51">
        <f t="shared" si="178"/>
        <v>1383.7400000000002</v>
      </c>
      <c r="K267" s="52">
        <f>VLOOKUP($F$264,Tabisr,4)</f>
        <v>0.10879999999999999</v>
      </c>
      <c r="L267" s="50">
        <f t="shared" si="187"/>
        <v>188.119552</v>
      </c>
      <c r="M267" s="50">
        <v>121.95</v>
      </c>
      <c r="N267" s="53">
        <v>337.68</v>
      </c>
      <c r="O267" s="50">
        <f t="shared" si="189"/>
        <v>0</v>
      </c>
      <c r="P267" s="50"/>
      <c r="Q267" s="54"/>
      <c r="R267" s="50"/>
      <c r="S267" s="50"/>
      <c r="T267" s="51">
        <f t="shared" si="179"/>
        <v>3468.8700000000003</v>
      </c>
      <c r="U267" s="51">
        <f t="shared" si="180"/>
        <v>3468.8700000000003</v>
      </c>
      <c r="V267" s="41"/>
    </row>
    <row r="268" spans="1:22" s="90" customFormat="1" ht="84.95" customHeight="1" x14ac:dyDescent="0.25">
      <c r="A268" s="46">
        <v>137</v>
      </c>
      <c r="B268" s="47" t="s">
        <v>191</v>
      </c>
      <c r="C268" s="47" t="s">
        <v>75</v>
      </c>
      <c r="D268" s="109">
        <v>15</v>
      </c>
      <c r="E268" s="50">
        <v>263.56</v>
      </c>
      <c r="F268" s="50">
        <f t="shared" si="197"/>
        <v>3953.4</v>
      </c>
      <c r="G268" s="50"/>
      <c r="H268" s="53"/>
      <c r="I268" s="50">
        <f>VLOOKUP($F$320,Tabisr,1)</f>
        <v>2422.81</v>
      </c>
      <c r="J268" s="51">
        <f t="shared" si="178"/>
        <v>1530.5900000000001</v>
      </c>
      <c r="K268" s="52">
        <f>VLOOKUP($F$320,Tabisr,4)</f>
        <v>0.10879999999999999</v>
      </c>
      <c r="L268" s="50">
        <f>(F268-3651.01)*16%</f>
        <v>48.382399999999983</v>
      </c>
      <c r="M268" s="50">
        <v>293.25</v>
      </c>
      <c r="N268" s="53">
        <f>L268+M268</f>
        <v>341.63239999999996</v>
      </c>
      <c r="O268" s="50"/>
      <c r="P268" s="84"/>
      <c r="Q268" s="88"/>
      <c r="R268" s="111"/>
      <c r="S268" s="111"/>
      <c r="T268" s="51">
        <f t="shared" si="179"/>
        <v>3611.7676000000001</v>
      </c>
      <c r="U268" s="51">
        <f t="shared" si="180"/>
        <v>3611.7676000000001</v>
      </c>
      <c r="V268" s="41"/>
    </row>
    <row r="269" spans="1:22" s="90" customFormat="1" ht="84.95" customHeight="1" x14ac:dyDescent="0.25">
      <c r="A269" s="46">
        <v>267</v>
      </c>
      <c r="B269" s="47" t="s">
        <v>339</v>
      </c>
      <c r="C269" s="47" t="s">
        <v>75</v>
      </c>
      <c r="D269" s="109">
        <v>15</v>
      </c>
      <c r="E269" s="50">
        <v>263.56</v>
      </c>
      <c r="F269" s="50">
        <f t="shared" si="197"/>
        <v>3953.4</v>
      </c>
      <c r="G269" s="50"/>
      <c r="H269" s="53"/>
      <c r="I269" s="50">
        <f>VLOOKUP($F$320,Tabisr,1)</f>
        <v>2422.81</v>
      </c>
      <c r="J269" s="51">
        <f t="shared" si="178"/>
        <v>1530.5900000000001</v>
      </c>
      <c r="K269" s="52">
        <f>VLOOKUP($F$320,Tabisr,4)</f>
        <v>0.10879999999999999</v>
      </c>
      <c r="L269" s="50">
        <f>(F269-3651.01)*16%</f>
        <v>48.382399999999983</v>
      </c>
      <c r="M269" s="50">
        <v>293.25</v>
      </c>
      <c r="N269" s="53">
        <f>L269+M269</f>
        <v>341.63239999999996</v>
      </c>
      <c r="O269" s="50"/>
      <c r="P269" s="84"/>
      <c r="Q269" s="88"/>
      <c r="R269" s="111"/>
      <c r="S269" s="111"/>
      <c r="T269" s="51">
        <f t="shared" si="179"/>
        <v>3611.7676000000001</v>
      </c>
      <c r="U269" s="51">
        <f t="shared" si="180"/>
        <v>3611.7676000000001</v>
      </c>
      <c r="V269" s="41"/>
    </row>
    <row r="270" spans="1:22" s="90" customFormat="1" ht="84.95" customHeight="1" x14ac:dyDescent="0.25">
      <c r="A270" s="46">
        <v>268</v>
      </c>
      <c r="B270" s="47" t="s">
        <v>341</v>
      </c>
      <c r="C270" s="47" t="s">
        <v>75</v>
      </c>
      <c r="D270" s="109">
        <v>13</v>
      </c>
      <c r="E270" s="50">
        <v>263.56</v>
      </c>
      <c r="F270" s="50">
        <f t="shared" si="197"/>
        <v>3426.28</v>
      </c>
      <c r="G270" s="50"/>
      <c r="H270" s="50"/>
      <c r="I270" s="50">
        <f>VLOOKUP($F$320,Tabisr,1)</f>
        <v>2422.81</v>
      </c>
      <c r="J270" s="51">
        <f t="shared" ref="J270" si="198">+F270-I270</f>
        <v>1003.4700000000003</v>
      </c>
      <c r="K270" s="52">
        <f>VLOOKUP($F$320,Tabisr,4)</f>
        <v>0.10879999999999999</v>
      </c>
      <c r="L270" s="50">
        <f>(F270-3651.01)*16%</f>
        <v>-35.956800000000001</v>
      </c>
      <c r="M270" s="50">
        <v>293.25</v>
      </c>
      <c r="N270" s="53">
        <f>L270+M270</f>
        <v>257.29320000000001</v>
      </c>
      <c r="O270" s="50"/>
      <c r="P270" s="84"/>
      <c r="Q270" s="88"/>
      <c r="R270" s="111"/>
      <c r="S270" s="111"/>
      <c r="T270" s="51">
        <f t="shared" ref="T270" si="199">F270+G270+H270-N270+O270-P270-Q270-R270-S270</f>
        <v>3168.9868000000001</v>
      </c>
      <c r="U270" s="51">
        <f t="shared" ref="U270" si="200">T270-G270</f>
        <v>3168.9868000000001</v>
      </c>
      <c r="V270" s="41"/>
    </row>
    <row r="271" spans="1:22" s="90" customFormat="1" ht="84.95" customHeight="1" x14ac:dyDescent="0.25">
      <c r="A271" s="46">
        <v>299</v>
      </c>
      <c r="B271" s="47" t="s">
        <v>432</v>
      </c>
      <c r="C271" s="47" t="s">
        <v>75</v>
      </c>
      <c r="D271" s="109">
        <v>15</v>
      </c>
      <c r="E271" s="50">
        <v>263.56</v>
      </c>
      <c r="F271" s="50">
        <f t="shared" ref="F271" si="201">D271*E271</f>
        <v>3953.4</v>
      </c>
      <c r="G271" s="50"/>
      <c r="H271" s="53"/>
      <c r="I271" s="50">
        <f>VLOOKUP($F$320,Tabisr,1)</f>
        <v>2422.81</v>
      </c>
      <c r="J271" s="51">
        <f t="shared" ref="J271" si="202">+F271-I271</f>
        <v>1530.5900000000001</v>
      </c>
      <c r="K271" s="52">
        <f>VLOOKUP($F$320,Tabisr,4)</f>
        <v>0.10879999999999999</v>
      </c>
      <c r="L271" s="50">
        <f>(F271-3651.01)*16%</f>
        <v>48.382399999999983</v>
      </c>
      <c r="M271" s="50">
        <v>293.25</v>
      </c>
      <c r="N271" s="53">
        <f>L271+M271</f>
        <v>341.63239999999996</v>
      </c>
      <c r="O271" s="50"/>
      <c r="P271" s="84"/>
      <c r="Q271" s="88"/>
      <c r="R271" s="111"/>
      <c r="S271" s="111"/>
      <c r="T271" s="51">
        <f t="shared" ref="T271" si="203">F271+G271+H271-N271+O271-P271-Q271-R271-S271</f>
        <v>3611.7676000000001</v>
      </c>
      <c r="U271" s="51">
        <f t="shared" ref="U271" si="204">T271-G271</f>
        <v>3611.7676000000001</v>
      </c>
      <c r="V271" s="41"/>
    </row>
    <row r="272" spans="1:22" s="90" customFormat="1" ht="84.95" customHeight="1" x14ac:dyDescent="0.25">
      <c r="A272" s="46">
        <v>138</v>
      </c>
      <c r="B272" s="47" t="s">
        <v>328</v>
      </c>
      <c r="C272" s="47" t="s">
        <v>423</v>
      </c>
      <c r="D272" s="109">
        <v>15</v>
      </c>
      <c r="E272" s="48">
        <v>661.33</v>
      </c>
      <c r="F272" s="48">
        <f t="shared" si="197"/>
        <v>9919.9500000000007</v>
      </c>
      <c r="G272" s="48"/>
      <c r="H272" s="49"/>
      <c r="I272" s="48" t="e">
        <f>VLOOKUP($F$218,Tabisr,1)</f>
        <v>#N/A</v>
      </c>
      <c r="J272" s="49" t="e">
        <f t="shared" si="178"/>
        <v>#N/A</v>
      </c>
      <c r="K272" s="171" t="e">
        <f>VLOOKUP($F$218,Tabisr,4)</f>
        <v>#N/A</v>
      </c>
      <c r="L272" s="50" t="e">
        <f>+J272*K272</f>
        <v>#N/A</v>
      </c>
      <c r="M272" s="50" t="e">
        <f>VLOOKUP($F$218,Tabisr,3)</f>
        <v>#N/A</v>
      </c>
      <c r="N272" s="87">
        <f>N242</f>
        <v>1571.7975840000001</v>
      </c>
      <c r="O272" s="48"/>
      <c r="P272" s="48"/>
      <c r="Q272" s="166"/>
      <c r="R272" s="48"/>
      <c r="S272" s="48"/>
      <c r="T272" s="51">
        <f t="shared" si="179"/>
        <v>8348.1524160000008</v>
      </c>
      <c r="U272" s="51">
        <f t="shared" si="180"/>
        <v>8348.1524160000008</v>
      </c>
      <c r="V272" s="41"/>
    </row>
    <row r="273" spans="1:22" s="90" customFormat="1" ht="84.95" customHeight="1" x14ac:dyDescent="0.25">
      <c r="A273" s="46">
        <v>296</v>
      </c>
      <c r="B273" s="47" t="s">
        <v>425</v>
      </c>
      <c r="C273" s="47" t="s">
        <v>424</v>
      </c>
      <c r="D273" s="109">
        <v>15</v>
      </c>
      <c r="E273" s="50">
        <v>263.56</v>
      </c>
      <c r="F273" s="50">
        <f t="shared" si="197"/>
        <v>3953.4</v>
      </c>
      <c r="G273" s="50"/>
      <c r="H273" s="53"/>
      <c r="I273" s="50">
        <f>VLOOKUP($F$320,Tabisr,1)</f>
        <v>2422.81</v>
      </c>
      <c r="J273" s="51">
        <f t="shared" si="178"/>
        <v>1530.5900000000001</v>
      </c>
      <c r="K273" s="52">
        <f>VLOOKUP($F$320,Tabisr,4)</f>
        <v>0.10879999999999999</v>
      </c>
      <c r="L273" s="50">
        <f>(F273-3651.01)*16%</f>
        <v>48.382399999999983</v>
      </c>
      <c r="M273" s="50">
        <v>293.25</v>
      </c>
      <c r="N273" s="53">
        <f>L273+M273</f>
        <v>341.63239999999996</v>
      </c>
      <c r="O273" s="50"/>
      <c r="P273" s="84"/>
      <c r="Q273" s="88"/>
      <c r="R273" s="111"/>
      <c r="S273" s="111"/>
      <c r="T273" s="51">
        <f t="shared" si="179"/>
        <v>3611.7676000000001</v>
      </c>
      <c r="U273" s="51">
        <f t="shared" si="180"/>
        <v>3611.7676000000001</v>
      </c>
      <c r="V273" s="41"/>
    </row>
    <row r="274" spans="1:22" s="90" customFormat="1" ht="84.95" customHeight="1" x14ac:dyDescent="0.25">
      <c r="A274" s="46">
        <v>139</v>
      </c>
      <c r="B274" s="47" t="s">
        <v>32</v>
      </c>
      <c r="C274" s="47" t="s">
        <v>129</v>
      </c>
      <c r="D274" s="109">
        <v>15</v>
      </c>
      <c r="E274" s="50">
        <v>260.62</v>
      </c>
      <c r="F274" s="50">
        <f t="shared" si="177"/>
        <v>3909.3</v>
      </c>
      <c r="G274" s="50"/>
      <c r="H274" s="50"/>
      <c r="I274" s="50">
        <f>VLOOKUP($F$274,Tabisr,1)</f>
        <v>2422.81</v>
      </c>
      <c r="J274" s="51">
        <f t="shared" si="178"/>
        <v>1486.4900000000002</v>
      </c>
      <c r="K274" s="52">
        <f>VLOOKUP($F$274,Tabisr,4)</f>
        <v>0.10879999999999999</v>
      </c>
      <c r="L274" s="50">
        <f>(F274-2077.51)*10.88%-37.95</f>
        <v>161.34875199999999</v>
      </c>
      <c r="M274" s="50">
        <v>121.95</v>
      </c>
      <c r="N274" s="53">
        <f t="shared" ref="N274:N281" si="205">M274+L274</f>
        <v>283.29875199999998</v>
      </c>
      <c r="O274" s="50">
        <f t="shared" si="189"/>
        <v>0</v>
      </c>
      <c r="P274" s="50"/>
      <c r="Q274" s="54"/>
      <c r="R274" s="50"/>
      <c r="S274" s="50"/>
      <c r="T274" s="51">
        <f t="shared" si="179"/>
        <v>3626.001248</v>
      </c>
      <c r="U274" s="51">
        <f t="shared" si="180"/>
        <v>3626.001248</v>
      </c>
      <c r="V274" s="41"/>
    </row>
    <row r="275" spans="1:22" s="90" customFormat="1" ht="84.95" customHeight="1" x14ac:dyDescent="0.25">
      <c r="A275" s="46">
        <v>295</v>
      </c>
      <c r="B275" s="47" t="s">
        <v>421</v>
      </c>
      <c r="C275" s="47" t="s">
        <v>129</v>
      </c>
      <c r="D275" s="109">
        <v>15</v>
      </c>
      <c r="E275" s="50">
        <v>260.62</v>
      </c>
      <c r="F275" s="50">
        <f t="shared" ref="F275" si="206">D275*E275</f>
        <v>3909.3</v>
      </c>
      <c r="G275" s="50"/>
      <c r="H275" s="50"/>
      <c r="I275" s="50">
        <f>VLOOKUP($F$274,Tabisr,1)</f>
        <v>2422.81</v>
      </c>
      <c r="J275" s="51">
        <f t="shared" ref="J275" si="207">+F275-I275</f>
        <v>1486.4900000000002</v>
      </c>
      <c r="K275" s="52">
        <f>VLOOKUP($F$274,Tabisr,4)</f>
        <v>0.10879999999999999</v>
      </c>
      <c r="L275" s="50">
        <f>(F275-2077.51)*10.88%-37.95</f>
        <v>161.34875199999999</v>
      </c>
      <c r="M275" s="50">
        <v>121.95</v>
      </c>
      <c r="N275" s="53">
        <f t="shared" ref="N275" si="208">M275+L275</f>
        <v>283.29875199999998</v>
      </c>
      <c r="O275" s="50">
        <f t="shared" si="189"/>
        <v>0</v>
      </c>
      <c r="P275" s="50"/>
      <c r="Q275" s="54"/>
      <c r="R275" s="50"/>
      <c r="S275" s="50"/>
      <c r="T275" s="51">
        <f t="shared" ref="T275" si="209">F275+G275+H275-N275+O275-P275-Q275-R275-S275</f>
        <v>3626.001248</v>
      </c>
      <c r="U275" s="51">
        <f t="shared" ref="U275" si="210">T275-G275</f>
        <v>3626.001248</v>
      </c>
      <c r="V275" s="41"/>
    </row>
    <row r="276" spans="1:22" s="90" customFormat="1" ht="84.95" customHeight="1" x14ac:dyDescent="0.25">
      <c r="A276" s="46">
        <v>140</v>
      </c>
      <c r="B276" s="47" t="s">
        <v>342</v>
      </c>
      <c r="C276" s="47" t="s">
        <v>87</v>
      </c>
      <c r="D276" s="109">
        <v>15</v>
      </c>
      <c r="E276" s="50">
        <v>260.62</v>
      </c>
      <c r="F276" s="50">
        <f t="shared" ref="F276" si="211">D276*E276</f>
        <v>3909.3</v>
      </c>
      <c r="G276" s="50"/>
      <c r="H276" s="11"/>
      <c r="I276" s="50">
        <f>VLOOKUP($F$277,Tabisr,1)</f>
        <v>2422.81</v>
      </c>
      <c r="J276" s="51">
        <f t="shared" ref="J276" si="212">+F276-I276</f>
        <v>1486.4900000000002</v>
      </c>
      <c r="K276" s="52">
        <f>VLOOKUP($F$277,Tabisr,4)</f>
        <v>0.10879999999999999</v>
      </c>
      <c r="L276" s="50">
        <f>(F276-3651.01)*16%</f>
        <v>41.326399999999992</v>
      </c>
      <c r="M276" s="50">
        <v>293.25</v>
      </c>
      <c r="N276" s="53">
        <f t="shared" ref="N276" si="213">M276+L276</f>
        <v>334.57639999999998</v>
      </c>
      <c r="O276" s="50">
        <f>VLOOKUP($F$277,Tabsub,3)</f>
        <v>0</v>
      </c>
      <c r="P276" s="50"/>
      <c r="Q276" s="54"/>
      <c r="R276" s="50"/>
      <c r="S276" s="50"/>
      <c r="T276" s="51">
        <f t="shared" ref="T276" si="214">F276+G276+H276-N276+O276-P276-Q276-R276-S276</f>
        <v>3574.7236000000003</v>
      </c>
      <c r="U276" s="51">
        <f t="shared" ref="U276" si="215">T276-G276</f>
        <v>3574.7236000000003</v>
      </c>
      <c r="V276" s="41"/>
    </row>
    <row r="277" spans="1:22" s="90" customFormat="1" ht="84.95" customHeight="1" x14ac:dyDescent="0.25">
      <c r="A277" s="46">
        <v>141</v>
      </c>
      <c r="B277" s="47" t="s">
        <v>61</v>
      </c>
      <c r="C277" s="47" t="s">
        <v>87</v>
      </c>
      <c r="D277" s="109">
        <v>15</v>
      </c>
      <c r="E277" s="50">
        <v>260.62</v>
      </c>
      <c r="F277" s="50">
        <f t="shared" si="177"/>
        <v>3909.3</v>
      </c>
      <c r="G277" s="50"/>
      <c r="H277" s="11"/>
      <c r="I277" s="50">
        <f>VLOOKUP($F$277,Tabisr,1)</f>
        <v>2422.81</v>
      </c>
      <c r="J277" s="51">
        <f t="shared" si="178"/>
        <v>1486.4900000000002</v>
      </c>
      <c r="K277" s="52">
        <f>VLOOKUP($F$277,Tabisr,4)</f>
        <v>0.10879999999999999</v>
      </c>
      <c r="L277" s="50">
        <f>(F277-3651.01)*16%</f>
        <v>41.326399999999992</v>
      </c>
      <c r="M277" s="50">
        <v>293.25</v>
      </c>
      <c r="N277" s="53">
        <f t="shared" si="205"/>
        <v>334.57639999999998</v>
      </c>
      <c r="O277" s="50">
        <f>VLOOKUP($F$277,Tabsub,3)</f>
        <v>0</v>
      </c>
      <c r="P277" s="50"/>
      <c r="Q277" s="54"/>
      <c r="R277" s="50"/>
      <c r="S277" s="50"/>
      <c r="T277" s="51">
        <f t="shared" si="179"/>
        <v>3574.7236000000003</v>
      </c>
      <c r="U277" s="51">
        <f t="shared" si="180"/>
        <v>3574.7236000000003</v>
      </c>
      <c r="V277" s="41"/>
    </row>
    <row r="278" spans="1:22" s="90" customFormat="1" ht="84.95" customHeight="1" x14ac:dyDescent="0.25">
      <c r="A278" s="46">
        <v>259</v>
      </c>
      <c r="B278" s="47" t="s">
        <v>334</v>
      </c>
      <c r="C278" s="47" t="s">
        <v>87</v>
      </c>
      <c r="D278" s="109">
        <v>15</v>
      </c>
      <c r="E278" s="50">
        <v>260.62</v>
      </c>
      <c r="F278" s="50">
        <f t="shared" ref="F278" si="216">D278*E278</f>
        <v>3909.3</v>
      </c>
      <c r="G278" s="50"/>
      <c r="H278" s="11"/>
      <c r="I278" s="50">
        <f>VLOOKUP($F$277,Tabisr,1)</f>
        <v>2422.81</v>
      </c>
      <c r="J278" s="51">
        <f t="shared" si="178"/>
        <v>1486.4900000000002</v>
      </c>
      <c r="K278" s="52">
        <f>VLOOKUP($F$277,Tabisr,4)</f>
        <v>0.10879999999999999</v>
      </c>
      <c r="L278" s="50">
        <f>(F278-3651.01)*16%</f>
        <v>41.326399999999992</v>
      </c>
      <c r="M278" s="50">
        <v>293.25</v>
      </c>
      <c r="N278" s="53">
        <f t="shared" ref="N278" si="217">M278+L278</f>
        <v>334.57639999999998</v>
      </c>
      <c r="O278" s="50">
        <f>VLOOKUP($F$277,Tabsub,3)</f>
        <v>0</v>
      </c>
      <c r="P278" s="50"/>
      <c r="Q278" s="54"/>
      <c r="R278" s="50"/>
      <c r="S278" s="50"/>
      <c r="T278" s="51">
        <f t="shared" si="179"/>
        <v>3574.7236000000003</v>
      </c>
      <c r="U278" s="51">
        <f t="shared" si="180"/>
        <v>3574.7236000000003</v>
      </c>
      <c r="V278" s="41"/>
    </row>
    <row r="279" spans="1:22" s="90" customFormat="1" ht="31.5" x14ac:dyDescent="0.25">
      <c r="A279" s="61">
        <v>260</v>
      </c>
      <c r="B279" s="63" t="s">
        <v>240</v>
      </c>
      <c r="C279" s="63" t="s">
        <v>87</v>
      </c>
      <c r="D279" s="132"/>
      <c r="E279" s="66"/>
      <c r="F279" s="66"/>
      <c r="G279" s="66"/>
      <c r="H279" s="172"/>
      <c r="I279" s="66"/>
      <c r="J279" s="67"/>
      <c r="K279" s="68"/>
      <c r="L279" s="66"/>
      <c r="M279" s="66"/>
      <c r="N279" s="73"/>
      <c r="O279" s="66"/>
      <c r="P279" s="66"/>
      <c r="Q279" s="70"/>
      <c r="R279" s="66"/>
      <c r="S279" s="66"/>
      <c r="T279" s="67"/>
      <c r="U279" s="67"/>
      <c r="V279" s="41"/>
    </row>
    <row r="280" spans="1:22" s="90" customFormat="1" ht="84.95" customHeight="1" x14ac:dyDescent="0.25">
      <c r="A280" s="46">
        <v>142</v>
      </c>
      <c r="B280" s="47" t="s">
        <v>59</v>
      </c>
      <c r="C280" s="47" t="s">
        <v>84</v>
      </c>
      <c r="D280" s="109">
        <v>15</v>
      </c>
      <c r="E280" s="50">
        <v>260.62</v>
      </c>
      <c r="F280" s="50">
        <f t="shared" si="177"/>
        <v>3909.3</v>
      </c>
      <c r="G280" s="50"/>
      <c r="H280" s="123"/>
      <c r="I280" s="50">
        <f>VLOOKUP($F$280,Tabisr,1)</f>
        <v>2422.81</v>
      </c>
      <c r="J280" s="51">
        <f t="shared" ref="J280:J297" si="218">+F280-I280</f>
        <v>1486.4900000000002</v>
      </c>
      <c r="K280" s="52">
        <f>VLOOKUP($F$280,Tabisr,4)</f>
        <v>0.10879999999999999</v>
      </c>
      <c r="L280" s="50">
        <f>(F280-3651.01)*16%</f>
        <v>41.326399999999992</v>
      </c>
      <c r="M280" s="50">
        <v>293.25</v>
      </c>
      <c r="N280" s="53">
        <f t="shared" si="205"/>
        <v>334.57639999999998</v>
      </c>
      <c r="O280" s="50">
        <f>VLOOKUP($F$280,Tabsub,3)</f>
        <v>0</v>
      </c>
      <c r="P280" s="50"/>
      <c r="Q280" s="54"/>
      <c r="R280" s="50"/>
      <c r="S280" s="50"/>
      <c r="T280" s="51">
        <f t="shared" ref="T280:T297" si="219">F280+G280+H280-N280+O280-P280-Q280-R280-S280</f>
        <v>3574.7236000000003</v>
      </c>
      <c r="U280" s="51">
        <f t="shared" ref="U280:U294" si="220">T280-G280</f>
        <v>3574.7236000000003</v>
      </c>
      <c r="V280" s="41"/>
    </row>
    <row r="281" spans="1:22" s="90" customFormat="1" ht="84.95" customHeight="1" x14ac:dyDescent="0.25">
      <c r="A281" s="46">
        <v>143</v>
      </c>
      <c r="B281" s="47" t="s">
        <v>7</v>
      </c>
      <c r="C281" s="47" t="s">
        <v>115</v>
      </c>
      <c r="D281" s="109">
        <v>15</v>
      </c>
      <c r="E281" s="50">
        <v>312.26</v>
      </c>
      <c r="F281" s="50">
        <f t="shared" ref="F281:F286" si="221">D281*E281</f>
        <v>4683.8999999999996</v>
      </c>
      <c r="G281" s="50"/>
      <c r="H281" s="123"/>
      <c r="I281" s="50">
        <f>VLOOKUP($F$281,Tabisr,1)</f>
        <v>4257.91</v>
      </c>
      <c r="J281" s="51">
        <f t="shared" si="218"/>
        <v>425.98999999999978</v>
      </c>
      <c r="K281" s="52">
        <f>VLOOKUP($F$281,Tabisr,4)</f>
        <v>0.16</v>
      </c>
      <c r="L281" s="50">
        <f>(F281-3651.01)*16%</f>
        <v>165.2623999999999</v>
      </c>
      <c r="M281" s="50">
        <v>293.25</v>
      </c>
      <c r="N281" s="53">
        <f t="shared" si="205"/>
        <v>458.5123999999999</v>
      </c>
      <c r="O281" s="50">
        <f>VLOOKUP($F$281,Tabsub,3)</f>
        <v>0</v>
      </c>
      <c r="P281" s="50"/>
      <c r="Q281" s="54"/>
      <c r="R281" s="50"/>
      <c r="S281" s="50"/>
      <c r="T281" s="51">
        <f t="shared" si="219"/>
        <v>4225.3876</v>
      </c>
      <c r="U281" s="51">
        <f t="shared" si="220"/>
        <v>4225.3876</v>
      </c>
      <c r="V281" s="41"/>
    </row>
    <row r="282" spans="1:22" s="90" customFormat="1" ht="84.95" customHeight="1" x14ac:dyDescent="0.25">
      <c r="A282" s="46">
        <v>144</v>
      </c>
      <c r="B282" s="47" t="s">
        <v>4</v>
      </c>
      <c r="C282" s="74" t="s">
        <v>80</v>
      </c>
      <c r="D282" s="109">
        <v>15</v>
      </c>
      <c r="E282" s="50">
        <v>264.56</v>
      </c>
      <c r="F282" s="50">
        <f t="shared" ref="F282:F283" si="222">D282*E282</f>
        <v>3968.4</v>
      </c>
      <c r="G282" s="50"/>
      <c r="H282" s="123"/>
      <c r="I282" s="50">
        <f>VLOOKUP($F$283,Tabisr,1)</f>
        <v>2422.81</v>
      </c>
      <c r="J282" s="51">
        <f t="shared" ref="J282:J283" si="223">+F282-I282</f>
        <v>1545.5900000000001</v>
      </c>
      <c r="K282" s="52">
        <f>VLOOKUP($F$283,Tabisr,4)</f>
        <v>0.10879999999999999</v>
      </c>
      <c r="L282" s="50">
        <f>(F282-3651.01)*16%</f>
        <v>50.782399999999981</v>
      </c>
      <c r="M282" s="50">
        <v>293.25</v>
      </c>
      <c r="N282" s="53">
        <f>M282+L282</f>
        <v>344.0324</v>
      </c>
      <c r="O282" s="50"/>
      <c r="P282" s="50"/>
      <c r="Q282" s="54"/>
      <c r="R282" s="50"/>
      <c r="S282" s="50"/>
      <c r="T282" s="51">
        <f t="shared" ref="T282:T283" si="224">F282+G282+H282-N282+O282-P282-Q282-R282-S282</f>
        <v>3624.3676</v>
      </c>
      <c r="U282" s="51">
        <f t="shared" ref="U282:U283" si="225">T282-G282</f>
        <v>3624.3676</v>
      </c>
      <c r="V282" s="41"/>
    </row>
    <row r="283" spans="1:22" s="90" customFormat="1" ht="84.95" customHeight="1" x14ac:dyDescent="0.25">
      <c r="A283" s="46">
        <v>145</v>
      </c>
      <c r="B283" s="47" t="s">
        <v>449</v>
      </c>
      <c r="C283" s="74" t="s">
        <v>362</v>
      </c>
      <c r="D283" s="109">
        <v>15</v>
      </c>
      <c r="E283" s="50">
        <v>264.56</v>
      </c>
      <c r="F283" s="50">
        <f t="shared" si="222"/>
        <v>3968.4</v>
      </c>
      <c r="G283" s="50"/>
      <c r="H283" s="123"/>
      <c r="I283" s="50">
        <f>VLOOKUP($F$283,Tabisr,1)</f>
        <v>2422.81</v>
      </c>
      <c r="J283" s="51">
        <f t="shared" si="223"/>
        <v>1545.5900000000001</v>
      </c>
      <c r="K283" s="52">
        <f>VLOOKUP($F$283,Tabisr,4)</f>
        <v>0.10879999999999999</v>
      </c>
      <c r="L283" s="50">
        <f>(F283-3651.01)*16%</f>
        <v>50.782399999999981</v>
      </c>
      <c r="M283" s="50">
        <v>293.25</v>
      </c>
      <c r="N283" s="53">
        <f>M283+L283</f>
        <v>344.0324</v>
      </c>
      <c r="O283" s="50"/>
      <c r="P283" s="50"/>
      <c r="Q283" s="50"/>
      <c r="R283" s="50"/>
      <c r="S283" s="50"/>
      <c r="T283" s="51">
        <f t="shared" si="224"/>
        <v>3624.3676</v>
      </c>
      <c r="U283" s="51">
        <f t="shared" si="225"/>
        <v>3624.3676</v>
      </c>
      <c r="V283" s="41"/>
    </row>
    <row r="284" spans="1:22" s="90" customFormat="1" ht="84.95" customHeight="1" x14ac:dyDescent="0.25">
      <c r="A284" s="46">
        <v>146</v>
      </c>
      <c r="B284" s="47" t="s">
        <v>123</v>
      </c>
      <c r="C284" s="47" t="s">
        <v>80</v>
      </c>
      <c r="D284" s="109">
        <v>15</v>
      </c>
      <c r="E284" s="50">
        <v>264.56</v>
      </c>
      <c r="F284" s="50">
        <f t="shared" si="221"/>
        <v>3968.4</v>
      </c>
      <c r="G284" s="50"/>
      <c r="H284" s="123"/>
      <c r="I284" s="50">
        <f>VLOOKUP($F$283,Tabisr,1)</f>
        <v>2422.81</v>
      </c>
      <c r="J284" s="51">
        <f t="shared" si="218"/>
        <v>1545.5900000000001</v>
      </c>
      <c r="K284" s="52">
        <f>VLOOKUP($F$283,Tabisr,4)</f>
        <v>0.10879999999999999</v>
      </c>
      <c r="L284" s="50">
        <f>(F284-3651.01)*16%</f>
        <v>50.782399999999981</v>
      </c>
      <c r="M284" s="50">
        <v>293.25</v>
      </c>
      <c r="N284" s="53">
        <f>M284+L284</f>
        <v>344.0324</v>
      </c>
      <c r="O284" s="50"/>
      <c r="P284" s="50"/>
      <c r="Q284" s="54"/>
      <c r="R284" s="50"/>
      <c r="S284" s="50"/>
      <c r="T284" s="51">
        <f t="shared" si="219"/>
        <v>3624.3676</v>
      </c>
      <c r="U284" s="51">
        <f t="shared" si="220"/>
        <v>3624.3676</v>
      </c>
      <c r="V284" s="41"/>
    </row>
    <row r="285" spans="1:22" s="90" customFormat="1" ht="84.95" customHeight="1" x14ac:dyDescent="0.25">
      <c r="A285" s="46">
        <v>148</v>
      </c>
      <c r="B285" s="47" t="s">
        <v>346</v>
      </c>
      <c r="C285" s="47" t="s">
        <v>79</v>
      </c>
      <c r="D285" s="109">
        <v>15</v>
      </c>
      <c r="E285" s="50">
        <v>253.77</v>
      </c>
      <c r="F285" s="50">
        <f>D285*E285</f>
        <v>3806.55</v>
      </c>
      <c r="G285" s="50"/>
      <c r="H285" s="123"/>
      <c r="I285" s="50">
        <f>VLOOKUP($F$286,Tabisr,1)</f>
        <v>2422.81</v>
      </c>
      <c r="J285" s="51">
        <f t="shared" ref="J285" si="226">+F285-I285</f>
        <v>1383.7400000000002</v>
      </c>
      <c r="K285" s="52">
        <f>VLOOKUP($F$286,Tabisr,4)</f>
        <v>0.10879999999999999</v>
      </c>
      <c r="L285" s="50">
        <f t="shared" ref="L285" si="227">(F285-2077.51)*10.88%</f>
        <v>188.119552</v>
      </c>
      <c r="M285" s="50">
        <v>122.95</v>
      </c>
      <c r="N285" s="53">
        <v>337.68</v>
      </c>
      <c r="O285" s="50"/>
      <c r="P285" s="50"/>
      <c r="Q285" s="54"/>
      <c r="R285" s="50"/>
      <c r="S285" s="50"/>
      <c r="T285" s="51">
        <f t="shared" ref="T285" si="228">F285+G285+H285-N285+O285-P285-Q285-R285-S285</f>
        <v>3468.8700000000003</v>
      </c>
      <c r="U285" s="51">
        <f t="shared" ref="U285" si="229">T285-G285</f>
        <v>3468.8700000000003</v>
      </c>
      <c r="V285" s="41"/>
    </row>
    <row r="286" spans="1:22" s="90" customFormat="1" ht="84.95" customHeight="1" x14ac:dyDescent="0.25">
      <c r="A286" s="46">
        <v>149</v>
      </c>
      <c r="B286" s="47" t="s">
        <v>42</v>
      </c>
      <c r="C286" s="47" t="s">
        <v>79</v>
      </c>
      <c r="D286" s="109">
        <v>15</v>
      </c>
      <c r="E286" s="50">
        <v>253.77</v>
      </c>
      <c r="F286" s="50">
        <f t="shared" si="221"/>
        <v>3806.55</v>
      </c>
      <c r="G286" s="50"/>
      <c r="H286" s="123"/>
      <c r="I286" s="50">
        <f>VLOOKUP($F$286,Tabisr,1)</f>
        <v>2422.81</v>
      </c>
      <c r="J286" s="51">
        <f t="shared" si="218"/>
        <v>1383.7400000000002</v>
      </c>
      <c r="K286" s="52">
        <f>VLOOKUP($F$286,Tabisr,4)</f>
        <v>0.10879999999999999</v>
      </c>
      <c r="L286" s="50">
        <f t="shared" ref="L286:L297" si="230">(F286-2077.51)*10.88%</f>
        <v>188.119552</v>
      </c>
      <c r="M286" s="50">
        <v>121.95</v>
      </c>
      <c r="N286" s="53">
        <v>337.68</v>
      </c>
      <c r="O286" s="50"/>
      <c r="P286" s="50"/>
      <c r="Q286" s="54"/>
      <c r="R286" s="50"/>
      <c r="S286" s="50"/>
      <c r="T286" s="51">
        <f t="shared" si="219"/>
        <v>3468.8700000000003</v>
      </c>
      <c r="U286" s="51">
        <f t="shared" si="220"/>
        <v>3468.8700000000003</v>
      </c>
      <c r="V286" s="41"/>
    </row>
    <row r="287" spans="1:22" s="90" customFormat="1" ht="84.95" customHeight="1" x14ac:dyDescent="0.25">
      <c r="A287" s="46">
        <v>150</v>
      </c>
      <c r="B287" s="47" t="s">
        <v>241</v>
      </c>
      <c r="C287" s="47" t="s">
        <v>79</v>
      </c>
      <c r="D287" s="109">
        <v>15</v>
      </c>
      <c r="E287" s="50">
        <v>253.77</v>
      </c>
      <c r="F287" s="50">
        <f t="shared" ref="F287:F291" si="231">D287*E287</f>
        <v>3806.55</v>
      </c>
      <c r="G287" s="50"/>
      <c r="H287" s="123"/>
      <c r="I287" s="50">
        <f>VLOOKUP($F$286,Tabisr,1)</f>
        <v>2422.81</v>
      </c>
      <c r="J287" s="51">
        <f t="shared" si="218"/>
        <v>1383.7400000000002</v>
      </c>
      <c r="K287" s="52">
        <f>VLOOKUP($F$286,Tabisr,4)</f>
        <v>0.10879999999999999</v>
      </c>
      <c r="L287" s="50">
        <f t="shared" si="230"/>
        <v>188.119552</v>
      </c>
      <c r="M287" s="50">
        <v>121.95</v>
      </c>
      <c r="N287" s="53">
        <v>337.68</v>
      </c>
      <c r="O287" s="50"/>
      <c r="P287" s="50"/>
      <c r="Q287" s="54"/>
      <c r="R287" s="50"/>
      <c r="S287" s="50"/>
      <c r="T287" s="51">
        <f t="shared" si="219"/>
        <v>3468.8700000000003</v>
      </c>
      <c r="U287" s="51">
        <f t="shared" si="220"/>
        <v>3468.8700000000003</v>
      </c>
      <c r="V287" s="41"/>
    </row>
    <row r="288" spans="1:22" s="90" customFormat="1" ht="84.95" customHeight="1" x14ac:dyDescent="0.25">
      <c r="A288" s="46">
        <v>152</v>
      </c>
      <c r="B288" s="47" t="s">
        <v>284</v>
      </c>
      <c r="C288" s="47" t="s">
        <v>79</v>
      </c>
      <c r="D288" s="109">
        <v>15</v>
      </c>
      <c r="E288" s="50">
        <v>253.77</v>
      </c>
      <c r="F288" s="50">
        <f>D288*E288</f>
        <v>3806.55</v>
      </c>
      <c r="G288" s="50"/>
      <c r="H288" s="123"/>
      <c r="I288" s="50">
        <f>VLOOKUP($F$286,Tabisr,1)</f>
        <v>2422.81</v>
      </c>
      <c r="J288" s="51">
        <f t="shared" si="218"/>
        <v>1383.7400000000002</v>
      </c>
      <c r="K288" s="52">
        <f>VLOOKUP($F$286,Tabisr,4)</f>
        <v>0.10879999999999999</v>
      </c>
      <c r="L288" s="50">
        <f t="shared" si="230"/>
        <v>188.119552</v>
      </c>
      <c r="M288" s="50">
        <v>122.95</v>
      </c>
      <c r="N288" s="53">
        <v>337.68</v>
      </c>
      <c r="O288" s="50"/>
      <c r="P288" s="50"/>
      <c r="Q288" s="54"/>
      <c r="R288" s="50"/>
      <c r="S288" s="50"/>
      <c r="T288" s="51">
        <f t="shared" si="219"/>
        <v>3468.8700000000003</v>
      </c>
      <c r="U288" s="51">
        <f t="shared" si="220"/>
        <v>3468.8700000000003</v>
      </c>
      <c r="V288" s="41"/>
    </row>
    <row r="289" spans="1:22" s="90" customFormat="1" ht="84.95" customHeight="1" x14ac:dyDescent="0.25">
      <c r="A289" s="46">
        <v>153</v>
      </c>
      <c r="B289" s="92" t="s">
        <v>332</v>
      </c>
      <c r="C289" s="92" t="s">
        <v>79</v>
      </c>
      <c r="D289" s="109">
        <v>15</v>
      </c>
      <c r="E289" s="50">
        <v>253.77</v>
      </c>
      <c r="F289" s="50">
        <f>D289*E289</f>
        <v>3806.55</v>
      </c>
      <c r="G289" s="50"/>
      <c r="H289" s="123"/>
      <c r="I289" s="50">
        <f>VLOOKUP($F$286,Tabisr,1)</f>
        <v>2422.81</v>
      </c>
      <c r="J289" s="51">
        <f t="shared" si="218"/>
        <v>1383.7400000000002</v>
      </c>
      <c r="K289" s="52">
        <f>VLOOKUP($F$286,Tabisr,4)</f>
        <v>0.10879999999999999</v>
      </c>
      <c r="L289" s="50">
        <f t="shared" si="230"/>
        <v>188.119552</v>
      </c>
      <c r="M289" s="50">
        <v>122.95</v>
      </c>
      <c r="N289" s="53">
        <v>337.68</v>
      </c>
      <c r="O289" s="50"/>
      <c r="P289" s="50"/>
      <c r="Q289" s="54"/>
      <c r="R289" s="50"/>
      <c r="S289" s="50"/>
      <c r="T289" s="51">
        <f t="shared" si="219"/>
        <v>3468.8700000000003</v>
      </c>
      <c r="U289" s="51">
        <f t="shared" si="220"/>
        <v>3468.8700000000003</v>
      </c>
      <c r="V289" s="41"/>
    </row>
    <row r="290" spans="1:22" s="90" customFormat="1" ht="84.95" customHeight="1" x14ac:dyDescent="0.25">
      <c r="A290" s="46">
        <v>154</v>
      </c>
      <c r="B290" s="47" t="s">
        <v>107</v>
      </c>
      <c r="C290" s="47" t="s">
        <v>78</v>
      </c>
      <c r="D290" s="109">
        <v>15</v>
      </c>
      <c r="E290" s="50">
        <v>253.77</v>
      </c>
      <c r="F290" s="50">
        <f t="shared" si="231"/>
        <v>3806.55</v>
      </c>
      <c r="G290" s="50"/>
      <c r="H290" s="123"/>
      <c r="I290" s="50">
        <f>VLOOKUP($F$290,Tabisr,1)</f>
        <v>2422.81</v>
      </c>
      <c r="J290" s="51">
        <f t="shared" si="218"/>
        <v>1383.7400000000002</v>
      </c>
      <c r="K290" s="52">
        <f>VLOOKUP($F$290,Tabisr,4)</f>
        <v>0.10879999999999999</v>
      </c>
      <c r="L290" s="50">
        <f t="shared" si="230"/>
        <v>188.119552</v>
      </c>
      <c r="M290" s="50">
        <v>121.95</v>
      </c>
      <c r="N290" s="53">
        <v>337.68</v>
      </c>
      <c r="O290" s="50"/>
      <c r="P290" s="50"/>
      <c r="Q290" s="54"/>
      <c r="R290" s="50"/>
      <c r="S290" s="50"/>
      <c r="T290" s="51">
        <f t="shared" si="219"/>
        <v>3468.8700000000003</v>
      </c>
      <c r="U290" s="51">
        <f t="shared" si="220"/>
        <v>3468.8700000000003</v>
      </c>
      <c r="V290" s="41"/>
    </row>
    <row r="291" spans="1:22" s="90" customFormat="1" ht="84.95" customHeight="1" x14ac:dyDescent="0.25">
      <c r="A291" s="46">
        <v>155</v>
      </c>
      <c r="B291" s="47" t="s">
        <v>276</v>
      </c>
      <c r="C291" s="47" t="s">
        <v>226</v>
      </c>
      <c r="D291" s="109">
        <v>15</v>
      </c>
      <c r="E291" s="50">
        <v>253.77</v>
      </c>
      <c r="F291" s="50">
        <f t="shared" si="231"/>
        <v>3806.55</v>
      </c>
      <c r="G291" s="50"/>
      <c r="H291" s="123"/>
      <c r="I291" s="50">
        <f>VLOOKUP($F$286,Tabisr,1)</f>
        <v>2422.81</v>
      </c>
      <c r="J291" s="51">
        <f t="shared" si="218"/>
        <v>1383.7400000000002</v>
      </c>
      <c r="K291" s="52">
        <f>VLOOKUP($F$286,Tabisr,4)</f>
        <v>0.10879999999999999</v>
      </c>
      <c r="L291" s="50">
        <f t="shared" si="230"/>
        <v>188.119552</v>
      </c>
      <c r="M291" s="50">
        <v>121.95</v>
      </c>
      <c r="N291" s="53">
        <v>337.68</v>
      </c>
      <c r="O291" s="50"/>
      <c r="P291" s="50"/>
      <c r="Q291" s="54"/>
      <c r="R291" s="50"/>
      <c r="S291" s="50"/>
      <c r="T291" s="51">
        <f t="shared" si="219"/>
        <v>3468.8700000000003</v>
      </c>
      <c r="U291" s="51">
        <f t="shared" si="220"/>
        <v>3468.8700000000003</v>
      </c>
      <c r="V291" s="41"/>
    </row>
    <row r="292" spans="1:22" s="90" customFormat="1" ht="15.75" x14ac:dyDescent="0.25">
      <c r="A292" s="61">
        <v>156</v>
      </c>
      <c r="B292" s="63" t="s">
        <v>240</v>
      </c>
      <c r="C292" s="63" t="s">
        <v>78</v>
      </c>
      <c r="D292" s="132"/>
      <c r="E292" s="66"/>
      <c r="F292" s="66"/>
      <c r="G292" s="66"/>
      <c r="H292" s="172"/>
      <c r="I292" s="66"/>
      <c r="J292" s="67"/>
      <c r="K292" s="68"/>
      <c r="L292" s="66"/>
      <c r="M292" s="66"/>
      <c r="N292" s="73"/>
      <c r="O292" s="66"/>
      <c r="P292" s="66"/>
      <c r="Q292" s="70"/>
      <c r="R292" s="66"/>
      <c r="S292" s="66"/>
      <c r="T292" s="67"/>
      <c r="U292" s="67"/>
      <c r="V292" s="41"/>
    </row>
    <row r="293" spans="1:22" s="90" customFormat="1" ht="15.75" x14ac:dyDescent="0.25">
      <c r="A293" s="155">
        <v>284</v>
      </c>
      <c r="B293" s="63" t="s">
        <v>240</v>
      </c>
      <c r="C293" s="101" t="s">
        <v>77</v>
      </c>
      <c r="D293" s="132"/>
      <c r="E293" s="66"/>
      <c r="F293" s="73"/>
      <c r="G293" s="103"/>
      <c r="H293" s="103"/>
      <c r="I293" s="66"/>
      <c r="J293" s="67"/>
      <c r="K293" s="68"/>
      <c r="L293" s="66"/>
      <c r="M293" s="66"/>
      <c r="N293" s="106"/>
      <c r="O293" s="66"/>
      <c r="P293" s="103"/>
      <c r="Q293" s="107"/>
      <c r="R293" s="103"/>
      <c r="S293" s="103"/>
      <c r="T293" s="67"/>
      <c r="U293" s="67"/>
      <c r="V293" s="41"/>
    </row>
    <row r="294" spans="1:22" s="90" customFormat="1" ht="84.95" customHeight="1" x14ac:dyDescent="0.25">
      <c r="A294" s="46">
        <v>277</v>
      </c>
      <c r="B294" s="47" t="s">
        <v>378</v>
      </c>
      <c r="C294" s="74" t="s">
        <v>77</v>
      </c>
      <c r="D294" s="109">
        <v>15</v>
      </c>
      <c r="E294" s="50">
        <v>271.86</v>
      </c>
      <c r="F294" s="50">
        <f t="shared" ref="F294" si="232">D294*E294</f>
        <v>4077.9</v>
      </c>
      <c r="G294" s="50"/>
      <c r="H294" s="123"/>
      <c r="I294" s="50">
        <f>VLOOKUP($F$322,Tabisr,1)</f>
        <v>2422.81</v>
      </c>
      <c r="J294" s="51">
        <f t="shared" si="218"/>
        <v>1655.0900000000001</v>
      </c>
      <c r="K294" s="52">
        <f>VLOOKUP($F$322,Tabisr,4)</f>
        <v>0.10879999999999999</v>
      </c>
      <c r="L294" s="50">
        <f>(F294-3651.01)*16%</f>
        <v>68.302399999999977</v>
      </c>
      <c r="M294" s="50">
        <v>293.25</v>
      </c>
      <c r="N294" s="53">
        <f>L294+M294</f>
        <v>361.55239999999998</v>
      </c>
      <c r="O294" s="50"/>
      <c r="P294" s="50"/>
      <c r="Q294" s="54"/>
      <c r="R294" s="50"/>
      <c r="S294" s="50"/>
      <c r="T294" s="51">
        <f t="shared" si="219"/>
        <v>3716.3476000000001</v>
      </c>
      <c r="U294" s="51">
        <f t="shared" si="220"/>
        <v>3716.3476000000001</v>
      </c>
      <c r="V294" s="41"/>
    </row>
    <row r="295" spans="1:22" s="90" customFormat="1" ht="84.95" customHeight="1" x14ac:dyDescent="0.25">
      <c r="A295" s="46">
        <v>157</v>
      </c>
      <c r="B295" s="47" t="s">
        <v>43</v>
      </c>
      <c r="C295" s="47" t="s">
        <v>77</v>
      </c>
      <c r="D295" s="109">
        <v>15</v>
      </c>
      <c r="E295" s="50">
        <v>253.77</v>
      </c>
      <c r="F295" s="50">
        <f>D295*E295</f>
        <v>3806.55</v>
      </c>
      <c r="G295" s="50"/>
      <c r="H295" s="123"/>
      <c r="I295" s="50">
        <f>VLOOKUP($F$295,Tabisr,1)</f>
        <v>2422.81</v>
      </c>
      <c r="J295" s="51">
        <f t="shared" si="218"/>
        <v>1383.7400000000002</v>
      </c>
      <c r="K295" s="52">
        <f>VLOOKUP($F$295,Tabisr,4)</f>
        <v>0.10879999999999999</v>
      </c>
      <c r="L295" s="50">
        <f t="shared" si="230"/>
        <v>188.119552</v>
      </c>
      <c r="M295" s="50">
        <v>121.95</v>
      </c>
      <c r="N295" s="53">
        <v>337.68</v>
      </c>
      <c r="O295" s="50"/>
      <c r="P295" s="50"/>
      <c r="Q295" s="54"/>
      <c r="R295" s="50"/>
      <c r="S295" s="50"/>
      <c r="T295" s="51">
        <f t="shared" si="219"/>
        <v>3468.8700000000003</v>
      </c>
      <c r="U295" s="51">
        <f>T295-G295</f>
        <v>3468.8700000000003</v>
      </c>
      <c r="V295" s="41"/>
    </row>
    <row r="296" spans="1:22" s="90" customFormat="1" ht="84.95" customHeight="1" x14ac:dyDescent="0.25">
      <c r="A296" s="46">
        <v>294</v>
      </c>
      <c r="B296" s="47" t="s">
        <v>420</v>
      </c>
      <c r="C296" s="47" t="s">
        <v>77</v>
      </c>
      <c r="D296" s="109">
        <v>15</v>
      </c>
      <c r="E296" s="173">
        <v>253.77</v>
      </c>
      <c r="F296" s="50">
        <f t="shared" ref="F296" si="233">D296*E296</f>
        <v>3806.55</v>
      </c>
      <c r="G296" s="84"/>
      <c r="H296" s="84"/>
      <c r="I296" s="50">
        <v>5083</v>
      </c>
      <c r="J296" s="51">
        <f t="shared" si="218"/>
        <v>-1276.4499999999998</v>
      </c>
      <c r="K296" s="52">
        <v>2.2136</v>
      </c>
      <c r="L296" s="50">
        <f t="shared" ref="L296" si="234">(F296-5081.01)*21.36%</f>
        <v>-272.22465599999998</v>
      </c>
      <c r="M296" s="50">
        <v>540.20000000000005</v>
      </c>
      <c r="N296" s="53">
        <v>337.68</v>
      </c>
      <c r="O296" s="50"/>
      <c r="P296" s="84"/>
      <c r="Q296" s="88"/>
      <c r="R296" s="84"/>
      <c r="S296" s="84"/>
      <c r="T296" s="51">
        <f t="shared" si="219"/>
        <v>3468.8700000000003</v>
      </c>
      <c r="U296" s="51">
        <f t="shared" ref="U296" si="235">T296-G296</f>
        <v>3468.8700000000003</v>
      </c>
      <c r="V296" s="41"/>
    </row>
    <row r="297" spans="1:22" s="90" customFormat="1" ht="84.95" customHeight="1" x14ac:dyDescent="0.25">
      <c r="A297" s="46">
        <v>158</v>
      </c>
      <c r="B297" s="47" t="s">
        <v>44</v>
      </c>
      <c r="C297" s="47" t="s">
        <v>77</v>
      </c>
      <c r="D297" s="109">
        <v>15</v>
      </c>
      <c r="E297" s="50">
        <v>253.77</v>
      </c>
      <c r="F297" s="50">
        <f>D297*E297</f>
        <v>3806.55</v>
      </c>
      <c r="G297" s="50"/>
      <c r="H297" s="123"/>
      <c r="I297" s="50">
        <f>VLOOKUP($F$297,Tabisr,1)</f>
        <v>2422.81</v>
      </c>
      <c r="J297" s="51">
        <f t="shared" si="218"/>
        <v>1383.7400000000002</v>
      </c>
      <c r="K297" s="52">
        <f>VLOOKUP($F$297,Tabisr,4)</f>
        <v>0.10879999999999999</v>
      </c>
      <c r="L297" s="50">
        <f t="shared" si="230"/>
        <v>188.119552</v>
      </c>
      <c r="M297" s="50">
        <v>121.95</v>
      </c>
      <c r="N297" s="53">
        <v>337.68</v>
      </c>
      <c r="O297" s="50"/>
      <c r="P297" s="50"/>
      <c r="Q297" s="54"/>
      <c r="R297" s="50"/>
      <c r="S297" s="50"/>
      <c r="T297" s="51">
        <f t="shared" si="219"/>
        <v>3468.8700000000003</v>
      </c>
      <c r="U297" s="51">
        <f>T297-G297</f>
        <v>3468.8700000000003</v>
      </c>
      <c r="V297" s="41"/>
    </row>
    <row r="298" spans="1:22" s="90" customFormat="1" ht="15.75" x14ac:dyDescent="0.25">
      <c r="A298" s="10"/>
      <c r="B298" s="124"/>
      <c r="C298" s="125"/>
      <c r="D298" s="91"/>
      <c r="E298" s="91"/>
      <c r="F298" s="126">
        <f>+SUM(F254:F297)</f>
        <v>164459.07999999993</v>
      </c>
      <c r="G298" s="126">
        <f>+SUM(G254:G297)</f>
        <v>0</v>
      </c>
      <c r="H298" s="126">
        <f>+SUM(H254:H297)</f>
        <v>0</v>
      </c>
      <c r="I298" s="126" t="e">
        <f t="shared" ref="I298:S298" si="236">+SUM(I254:I297)</f>
        <v>#N/A</v>
      </c>
      <c r="J298" s="126" t="e">
        <f t="shared" si="236"/>
        <v>#N/A</v>
      </c>
      <c r="K298" s="126" t="e">
        <f t="shared" si="236"/>
        <v>#N/A</v>
      </c>
      <c r="L298" s="126" t="e">
        <f t="shared" si="236"/>
        <v>#N/A</v>
      </c>
      <c r="M298" s="126" t="e">
        <f t="shared" si="236"/>
        <v>#N/A</v>
      </c>
      <c r="N298" s="127">
        <f>+SUM(N254:N297)</f>
        <v>15882.066080000006</v>
      </c>
      <c r="O298" s="126">
        <f t="shared" si="236"/>
        <v>0</v>
      </c>
      <c r="P298" s="126">
        <f>+SUM(P254:P297)</f>
        <v>0</v>
      </c>
      <c r="Q298" s="126">
        <f>+SUM(Q254:Q297)</f>
        <v>0</v>
      </c>
      <c r="R298" s="126">
        <f t="shared" si="236"/>
        <v>0</v>
      </c>
      <c r="S298" s="126">
        <f t="shared" si="236"/>
        <v>0</v>
      </c>
      <c r="T298" s="126">
        <f>+SUM(T254:T297)</f>
        <v>148577.01391999997</v>
      </c>
      <c r="U298" s="126">
        <f>+SUM(U254:U297)</f>
        <v>148577.01391999997</v>
      </c>
    </row>
    <row r="299" spans="1:22" s="90" customFormat="1" ht="12" customHeight="1" x14ac:dyDescent="0.25">
      <c r="A299" s="10"/>
      <c r="B299" s="124"/>
      <c r="C299" s="125"/>
      <c r="D299" s="91"/>
      <c r="E299" s="91"/>
      <c r="F299" s="126"/>
      <c r="G299" s="126"/>
      <c r="H299" s="126"/>
      <c r="I299" s="126"/>
      <c r="J299" s="126"/>
      <c r="K299" s="126"/>
      <c r="L299" s="126"/>
      <c r="M299" s="126"/>
      <c r="N299" s="127"/>
      <c r="O299" s="126"/>
      <c r="P299" s="126"/>
      <c r="Q299" s="126"/>
      <c r="R299" s="126"/>
      <c r="S299" s="126"/>
      <c r="T299" s="126"/>
      <c r="U299" s="126"/>
    </row>
    <row r="300" spans="1:22" s="90" customFormat="1" ht="15.75" x14ac:dyDescent="0.25">
      <c r="A300" s="10"/>
      <c r="B300" s="124"/>
      <c r="C300" s="125"/>
      <c r="D300" s="91"/>
      <c r="E300" s="91"/>
      <c r="F300" s="126"/>
      <c r="G300" s="126"/>
      <c r="H300" s="126"/>
      <c r="I300" s="126"/>
      <c r="J300" s="126"/>
      <c r="K300" s="126"/>
      <c r="L300" s="126"/>
      <c r="M300" s="126"/>
      <c r="N300" s="127"/>
      <c r="O300" s="126"/>
      <c r="P300" s="126"/>
      <c r="Q300" s="126"/>
      <c r="R300" s="126"/>
      <c r="S300" s="126"/>
      <c r="T300" s="126"/>
      <c r="U300" s="126"/>
    </row>
    <row r="301" spans="1:22" s="90" customFormat="1" ht="12" customHeight="1" x14ac:dyDescent="0.25">
      <c r="A301" s="185" t="s">
        <v>208</v>
      </c>
      <c r="B301" s="185"/>
      <c r="C301" s="185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</row>
    <row r="302" spans="1:22" s="90" customFormat="1" ht="47.25" x14ac:dyDescent="0.25">
      <c r="A302" s="43" t="s">
        <v>55</v>
      </c>
      <c r="B302" s="43" t="s">
        <v>13</v>
      </c>
      <c r="C302" s="43" t="s">
        <v>66</v>
      </c>
      <c r="D302" s="43" t="s">
        <v>21</v>
      </c>
      <c r="E302" s="43" t="s">
        <v>15</v>
      </c>
      <c r="F302" s="43" t="s">
        <v>14</v>
      </c>
      <c r="G302" s="43" t="s">
        <v>52</v>
      </c>
      <c r="H302" s="43" t="s">
        <v>58</v>
      </c>
      <c r="I302" s="44" t="s">
        <v>157</v>
      </c>
      <c r="J302" s="44" t="s">
        <v>158</v>
      </c>
      <c r="K302" s="44" t="s">
        <v>159</v>
      </c>
      <c r="L302" s="44" t="s">
        <v>160</v>
      </c>
      <c r="M302" s="43" t="s">
        <v>161</v>
      </c>
      <c r="N302" s="45" t="s">
        <v>53</v>
      </c>
      <c r="O302" s="43" t="s">
        <v>54</v>
      </c>
      <c r="P302" s="43" t="s">
        <v>16</v>
      </c>
      <c r="Q302" s="43" t="s">
        <v>238</v>
      </c>
      <c r="R302" s="43" t="s">
        <v>57</v>
      </c>
      <c r="S302" s="43" t="s">
        <v>64</v>
      </c>
      <c r="T302" s="43" t="s">
        <v>62</v>
      </c>
      <c r="U302" s="43" t="s">
        <v>63</v>
      </c>
      <c r="V302" s="42" t="s">
        <v>464</v>
      </c>
    </row>
    <row r="303" spans="1:22" s="90" customFormat="1" ht="86.1" customHeight="1" x14ac:dyDescent="0.25">
      <c r="A303" s="11">
        <v>159</v>
      </c>
      <c r="B303" s="47" t="s">
        <v>116</v>
      </c>
      <c r="C303" s="74" t="s">
        <v>112</v>
      </c>
      <c r="D303" s="109">
        <v>15</v>
      </c>
      <c r="E303" s="50">
        <v>312.26</v>
      </c>
      <c r="F303" s="50">
        <f>D303*E303</f>
        <v>4683.8999999999996</v>
      </c>
      <c r="G303" s="50"/>
      <c r="H303" s="50"/>
      <c r="I303" s="50">
        <f>VLOOKUP($F$72,Tabisr,1)</f>
        <v>5925.91</v>
      </c>
      <c r="J303" s="51">
        <f>+F303-I303</f>
        <v>-1242.0100000000002</v>
      </c>
      <c r="K303" s="52">
        <f>VLOOKUP($F$72,Tabisr,4)</f>
        <v>0.21360000000000001</v>
      </c>
      <c r="L303" s="50">
        <f>(F303-4244.01)*17.92%</f>
        <v>78.828287999999901</v>
      </c>
      <c r="M303" s="50">
        <v>388.05</v>
      </c>
      <c r="N303" s="53">
        <f>L303+M303</f>
        <v>466.87828799999988</v>
      </c>
      <c r="O303" s="50">
        <f>VLOOKUP($F$72,Tabsub,3)</f>
        <v>0</v>
      </c>
      <c r="P303" s="50"/>
      <c r="Q303" s="54"/>
      <c r="R303" s="50"/>
      <c r="S303" s="50"/>
      <c r="T303" s="51">
        <f>F303+G303+H303-N303+O303-P303-Q303-R303-S303</f>
        <v>4217.0217119999998</v>
      </c>
      <c r="U303" s="51">
        <f>T303-G303</f>
        <v>4217.0217119999998</v>
      </c>
      <c r="V303" s="41"/>
    </row>
    <row r="304" spans="1:22" s="90" customFormat="1" ht="86.1" customHeight="1" x14ac:dyDescent="0.25">
      <c r="A304" s="11">
        <v>289</v>
      </c>
      <c r="B304" s="47" t="s">
        <v>355</v>
      </c>
      <c r="C304" s="74" t="s">
        <v>393</v>
      </c>
      <c r="D304" s="109">
        <v>15</v>
      </c>
      <c r="E304" s="50">
        <v>312.26</v>
      </c>
      <c r="F304" s="50">
        <f>D304*E304</f>
        <v>4683.8999999999996</v>
      </c>
      <c r="G304" s="50"/>
      <c r="H304" s="50"/>
      <c r="I304" s="50">
        <f>VLOOKUP($F$72,Tabisr,1)</f>
        <v>5925.91</v>
      </c>
      <c r="J304" s="51">
        <f>+F304-I304</f>
        <v>-1242.0100000000002</v>
      </c>
      <c r="K304" s="52">
        <f>VLOOKUP($F$72,Tabisr,4)</f>
        <v>0.21360000000000001</v>
      </c>
      <c r="L304" s="50">
        <f>(F304-4244.01)*17.92%</f>
        <v>78.828287999999901</v>
      </c>
      <c r="M304" s="50">
        <v>388.05</v>
      </c>
      <c r="N304" s="53">
        <f>L304+M304</f>
        <v>466.87828799999988</v>
      </c>
      <c r="O304" s="50">
        <f>VLOOKUP($F$72,Tabsub,3)</f>
        <v>0</v>
      </c>
      <c r="P304" s="50"/>
      <c r="Q304" s="54"/>
      <c r="R304" s="50"/>
      <c r="S304" s="50"/>
      <c r="T304" s="51">
        <f>F304+G304+H304-N304+O304-P304-Q304-R304-S304</f>
        <v>4217.0217119999998</v>
      </c>
      <c r="U304" s="51">
        <f>T304-G304</f>
        <v>4217.0217119999998</v>
      </c>
      <c r="V304" s="41"/>
    </row>
    <row r="305" spans="1:22" s="90" customFormat="1" ht="15.75" x14ac:dyDescent="0.25">
      <c r="A305" s="174"/>
      <c r="B305" s="124"/>
      <c r="C305" s="125"/>
      <c r="D305" s="91"/>
      <c r="E305" s="91"/>
      <c r="F305" s="126">
        <f>SUM(F303:F304)</f>
        <v>9367.7999999999993</v>
      </c>
      <c r="G305" s="126">
        <f>SUM(G303:G304)</f>
        <v>0</v>
      </c>
      <c r="H305" s="126">
        <f t="shared" ref="H305:M305" si="237">+H303</f>
        <v>0</v>
      </c>
      <c r="I305" s="126">
        <f t="shared" si="237"/>
        <v>5925.91</v>
      </c>
      <c r="J305" s="126">
        <f t="shared" si="237"/>
        <v>-1242.0100000000002</v>
      </c>
      <c r="K305" s="126">
        <f t="shared" si="237"/>
        <v>0.21360000000000001</v>
      </c>
      <c r="L305" s="126">
        <f t="shared" si="237"/>
        <v>78.828287999999901</v>
      </c>
      <c r="M305" s="126">
        <f t="shared" si="237"/>
        <v>388.05</v>
      </c>
      <c r="N305" s="127">
        <f t="shared" ref="N305:U305" si="238">SUM(N303:N304)</f>
        <v>933.75657599999977</v>
      </c>
      <c r="O305" s="126">
        <f t="shared" si="238"/>
        <v>0</v>
      </c>
      <c r="P305" s="126">
        <f t="shared" si="238"/>
        <v>0</v>
      </c>
      <c r="Q305" s="126">
        <f>SUM(Q303:Q304)</f>
        <v>0</v>
      </c>
      <c r="R305" s="126">
        <f t="shared" si="238"/>
        <v>0</v>
      </c>
      <c r="S305" s="126">
        <f t="shared" si="238"/>
        <v>0</v>
      </c>
      <c r="T305" s="126">
        <f t="shared" si="238"/>
        <v>8434.0434239999995</v>
      </c>
      <c r="U305" s="126">
        <f t="shared" si="238"/>
        <v>8434.0434239999995</v>
      </c>
    </row>
    <row r="306" spans="1:22" s="90" customFormat="1" ht="8.4499999999999993" customHeight="1" x14ac:dyDescent="0.25">
      <c r="A306" s="174"/>
      <c r="B306" s="124"/>
      <c r="C306" s="125"/>
      <c r="D306" s="91"/>
      <c r="E306" s="91"/>
      <c r="F306" s="126"/>
      <c r="G306" s="126"/>
      <c r="H306" s="126"/>
      <c r="I306" s="126"/>
      <c r="J306" s="126"/>
      <c r="K306" s="126"/>
      <c r="L306" s="126"/>
      <c r="M306" s="126"/>
      <c r="N306" s="127"/>
      <c r="O306" s="126"/>
      <c r="P306" s="126"/>
      <c r="Q306" s="126"/>
      <c r="R306" s="126"/>
      <c r="S306" s="126"/>
      <c r="T306" s="126"/>
      <c r="U306" s="126"/>
    </row>
    <row r="307" spans="1:22" s="90" customFormat="1" ht="15.75" x14ac:dyDescent="0.25">
      <c r="A307" s="174"/>
      <c r="B307" s="124"/>
      <c r="C307" s="125"/>
      <c r="D307" s="91"/>
      <c r="E307" s="91"/>
      <c r="F307" s="126"/>
      <c r="G307" s="126"/>
      <c r="H307" s="126"/>
      <c r="I307" s="126"/>
      <c r="J307" s="126"/>
      <c r="K307" s="126"/>
      <c r="L307" s="126"/>
      <c r="M307" s="126"/>
      <c r="N307" s="127"/>
      <c r="O307" s="126"/>
      <c r="P307" s="126"/>
      <c r="Q307" s="126"/>
      <c r="R307" s="126"/>
      <c r="S307" s="126"/>
      <c r="T307" s="126"/>
      <c r="U307" s="126"/>
    </row>
    <row r="308" spans="1:22" s="90" customFormat="1" ht="15.75" x14ac:dyDescent="0.25">
      <c r="A308" s="184" t="s">
        <v>133</v>
      </c>
      <c r="B308" s="184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</row>
    <row r="309" spans="1:22" s="90" customFormat="1" ht="47.25" x14ac:dyDescent="0.25">
      <c r="A309" s="43" t="s">
        <v>55</v>
      </c>
      <c r="B309" s="43" t="s">
        <v>13</v>
      </c>
      <c r="C309" s="43" t="s">
        <v>66</v>
      </c>
      <c r="D309" s="43" t="s">
        <v>21</v>
      </c>
      <c r="E309" s="43" t="s">
        <v>15</v>
      </c>
      <c r="F309" s="43" t="s">
        <v>14</v>
      </c>
      <c r="G309" s="43" t="s">
        <v>52</v>
      </c>
      <c r="H309" s="43" t="s">
        <v>58</v>
      </c>
      <c r="I309" s="44" t="s">
        <v>157</v>
      </c>
      <c r="J309" s="44" t="s">
        <v>158</v>
      </c>
      <c r="K309" s="44" t="s">
        <v>159</v>
      </c>
      <c r="L309" s="44" t="s">
        <v>160</v>
      </c>
      <c r="M309" s="43" t="s">
        <v>161</v>
      </c>
      <c r="N309" s="45" t="s">
        <v>53</v>
      </c>
      <c r="O309" s="43" t="s">
        <v>54</v>
      </c>
      <c r="P309" s="43" t="s">
        <v>16</v>
      </c>
      <c r="Q309" s="43" t="s">
        <v>238</v>
      </c>
      <c r="R309" s="43" t="s">
        <v>57</v>
      </c>
      <c r="S309" s="43" t="s">
        <v>64</v>
      </c>
      <c r="T309" s="43" t="s">
        <v>62</v>
      </c>
      <c r="U309" s="43" t="s">
        <v>63</v>
      </c>
      <c r="V309" s="42" t="s">
        <v>464</v>
      </c>
    </row>
    <row r="310" spans="1:22" s="90" customFormat="1" ht="84.4" customHeight="1" x14ac:dyDescent="0.25">
      <c r="A310" s="161">
        <v>160</v>
      </c>
      <c r="B310" s="76" t="s">
        <v>253</v>
      </c>
      <c r="C310" s="76" t="s">
        <v>133</v>
      </c>
      <c r="D310" s="163">
        <v>15</v>
      </c>
      <c r="E310" s="79">
        <v>661.33</v>
      </c>
      <c r="F310" s="79">
        <f>D310*E310</f>
        <v>9919.9500000000007</v>
      </c>
      <c r="G310" s="79"/>
      <c r="H310" s="79"/>
      <c r="I310" s="79">
        <f>VLOOKUP($F$232,Tabisr,1)</f>
        <v>5925.91</v>
      </c>
      <c r="J310" s="80">
        <f>+F310-I310</f>
        <v>3994.0400000000009</v>
      </c>
      <c r="K310" s="81">
        <f>VLOOKUP($F$232,Tabisr,4)</f>
        <v>0.21360000000000001</v>
      </c>
      <c r="L310" s="79">
        <f>(F310-5081.01)*21.36%</f>
        <v>1033.5975840000001</v>
      </c>
      <c r="M310" s="79">
        <v>538.20000000000005</v>
      </c>
      <c r="N310" s="82">
        <f>N317</f>
        <v>1571.7975840000001</v>
      </c>
      <c r="O310" s="79">
        <f>VLOOKUP($F$232,Tabsub,3)</f>
        <v>0</v>
      </c>
      <c r="P310" s="79"/>
      <c r="Q310" s="83"/>
      <c r="R310" s="79"/>
      <c r="S310" s="79"/>
      <c r="T310" s="80">
        <f>F310+G310+H310-N310+O310-P310-Q310-R310-S310</f>
        <v>8348.1524160000008</v>
      </c>
      <c r="U310" s="80">
        <f>T310-G310</f>
        <v>8348.1524160000008</v>
      </c>
      <c r="V310" s="41"/>
    </row>
    <row r="311" spans="1:22" s="90" customFormat="1" ht="31.5" x14ac:dyDescent="0.25">
      <c r="A311" s="99">
        <v>306</v>
      </c>
      <c r="B311" s="63" t="s">
        <v>240</v>
      </c>
      <c r="C311" s="63" t="s">
        <v>445</v>
      </c>
      <c r="D311" s="132"/>
      <c r="E311" s="66"/>
      <c r="F311" s="66"/>
      <c r="G311" s="66"/>
      <c r="H311" s="172"/>
      <c r="I311" s="66"/>
      <c r="J311" s="67"/>
      <c r="K311" s="68"/>
      <c r="L311" s="66"/>
      <c r="M311" s="66"/>
      <c r="N311" s="73"/>
      <c r="O311" s="66"/>
      <c r="P311" s="66"/>
      <c r="Q311" s="70"/>
      <c r="R311" s="66"/>
      <c r="S311" s="66"/>
      <c r="T311" s="67"/>
      <c r="U311" s="67"/>
      <c r="V311" s="41"/>
    </row>
    <row r="312" spans="1:22" s="90" customFormat="1" ht="83.65" customHeight="1" x14ac:dyDescent="0.25">
      <c r="A312" s="11">
        <v>161</v>
      </c>
      <c r="B312" s="47" t="s">
        <v>232</v>
      </c>
      <c r="C312" s="47" t="s">
        <v>233</v>
      </c>
      <c r="D312" s="109">
        <v>15</v>
      </c>
      <c r="E312" s="50">
        <v>337.04</v>
      </c>
      <c r="F312" s="50">
        <f>D312*E312</f>
        <v>5055.6000000000004</v>
      </c>
      <c r="G312" s="50"/>
      <c r="H312" s="50"/>
      <c r="I312" s="50">
        <f>VLOOKUP($F$232,Tabisr,1)</f>
        <v>5925.91</v>
      </c>
      <c r="J312" s="51">
        <f>+F312-I312</f>
        <v>-870.30999999999949</v>
      </c>
      <c r="K312" s="52">
        <f>VLOOKUP($F$232,Tabisr,4)</f>
        <v>0.21360000000000001</v>
      </c>
      <c r="L312" s="50">
        <f>(F312-4244.01)*17.92%</f>
        <v>145.43692800000005</v>
      </c>
      <c r="M312" s="50">
        <v>388.05</v>
      </c>
      <c r="N312" s="53">
        <f>L312+M312</f>
        <v>533.48692800000003</v>
      </c>
      <c r="O312" s="50">
        <f>VLOOKUP($F$72,Tabsub,3)</f>
        <v>0</v>
      </c>
      <c r="P312" s="50"/>
      <c r="Q312" s="54"/>
      <c r="R312" s="50"/>
      <c r="S312" s="50"/>
      <c r="T312" s="51">
        <f>F312+G312+H312-N312+O312-P312-Q312-R312-S312</f>
        <v>4522.1130720000001</v>
      </c>
      <c r="U312" s="51">
        <f>T312-G312</f>
        <v>4522.1130720000001</v>
      </c>
      <c r="V312" s="41"/>
    </row>
    <row r="313" spans="1:22" s="90" customFormat="1" ht="15.75" x14ac:dyDescent="0.25">
      <c r="A313" s="91"/>
      <c r="B313" s="113"/>
      <c r="C313" s="113"/>
      <c r="D313" s="115"/>
      <c r="E313" s="116"/>
      <c r="F313" s="159">
        <f t="shared" ref="F313:U313" si="239">+SUM(F310:F312)</f>
        <v>14975.550000000001</v>
      </c>
      <c r="G313" s="159">
        <f>+SUM(G310:G312)</f>
        <v>0</v>
      </c>
      <c r="H313" s="159">
        <f t="shared" si="239"/>
        <v>0</v>
      </c>
      <c r="I313" s="159">
        <f t="shared" si="239"/>
        <v>11851.82</v>
      </c>
      <c r="J313" s="159">
        <f t="shared" si="239"/>
        <v>3123.7300000000014</v>
      </c>
      <c r="K313" s="159">
        <f t="shared" si="239"/>
        <v>0.42720000000000002</v>
      </c>
      <c r="L313" s="159">
        <f t="shared" si="239"/>
        <v>1179.0345120000002</v>
      </c>
      <c r="M313" s="159">
        <f t="shared" si="239"/>
        <v>926.25</v>
      </c>
      <c r="N313" s="160">
        <f t="shared" si="239"/>
        <v>2105.2845120000002</v>
      </c>
      <c r="O313" s="159">
        <f t="shared" si="239"/>
        <v>0</v>
      </c>
      <c r="P313" s="159">
        <f t="shared" si="239"/>
        <v>0</v>
      </c>
      <c r="Q313" s="159">
        <f>+SUM(Q310:Q312)</f>
        <v>0</v>
      </c>
      <c r="R313" s="159">
        <f t="shared" si="239"/>
        <v>0</v>
      </c>
      <c r="S313" s="159">
        <f t="shared" si="239"/>
        <v>0</v>
      </c>
      <c r="T313" s="159">
        <f t="shared" si="239"/>
        <v>12870.265488000001</v>
      </c>
      <c r="U313" s="159">
        <f t="shared" si="239"/>
        <v>12870.265488000001</v>
      </c>
    </row>
    <row r="314" spans="1:22" s="90" customFormat="1" ht="15.75" x14ac:dyDescent="0.25">
      <c r="A314" s="91"/>
      <c r="B314" s="113"/>
      <c r="C314" s="113"/>
      <c r="D314" s="115"/>
      <c r="E314" s="116"/>
      <c r="F314" s="159"/>
      <c r="G314" s="159"/>
      <c r="H314" s="159"/>
      <c r="I314" s="159"/>
      <c r="J314" s="159"/>
      <c r="K314" s="159"/>
      <c r="L314" s="159"/>
      <c r="M314" s="159"/>
      <c r="N314" s="160"/>
      <c r="O314" s="159"/>
      <c r="P314" s="159"/>
      <c r="Q314" s="159"/>
      <c r="R314" s="159"/>
      <c r="S314" s="159"/>
      <c r="T314" s="159"/>
      <c r="U314" s="159"/>
    </row>
    <row r="315" spans="1:22" s="90" customFormat="1" ht="15.75" x14ac:dyDescent="0.25">
      <c r="A315" s="184" t="s">
        <v>209</v>
      </c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</row>
    <row r="316" spans="1:22" s="90" customFormat="1" ht="47.25" x14ac:dyDescent="0.25">
      <c r="A316" s="43" t="s">
        <v>55</v>
      </c>
      <c r="B316" s="43" t="s">
        <v>13</v>
      </c>
      <c r="C316" s="43" t="s">
        <v>66</v>
      </c>
      <c r="D316" s="43" t="s">
        <v>21</v>
      </c>
      <c r="E316" s="43" t="s">
        <v>15</v>
      </c>
      <c r="F316" s="43" t="s">
        <v>14</v>
      </c>
      <c r="G316" s="43" t="s">
        <v>52</v>
      </c>
      <c r="H316" s="43" t="s">
        <v>58</v>
      </c>
      <c r="I316" s="44" t="s">
        <v>157</v>
      </c>
      <c r="J316" s="44" t="s">
        <v>158</v>
      </c>
      <c r="K316" s="44" t="s">
        <v>159</v>
      </c>
      <c r="L316" s="44" t="s">
        <v>160</v>
      </c>
      <c r="M316" s="43" t="s">
        <v>161</v>
      </c>
      <c r="N316" s="45" t="s">
        <v>53</v>
      </c>
      <c r="O316" s="43" t="s">
        <v>54</v>
      </c>
      <c r="P316" s="43" t="s">
        <v>16</v>
      </c>
      <c r="Q316" s="43" t="s">
        <v>238</v>
      </c>
      <c r="R316" s="43" t="s">
        <v>57</v>
      </c>
      <c r="S316" s="43" t="s">
        <v>64</v>
      </c>
      <c r="T316" s="43" t="s">
        <v>62</v>
      </c>
      <c r="U316" s="43" t="s">
        <v>63</v>
      </c>
      <c r="V316" s="42" t="s">
        <v>464</v>
      </c>
    </row>
    <row r="317" spans="1:22" s="90" customFormat="1" ht="84.95" customHeight="1" x14ac:dyDescent="0.25">
      <c r="A317" s="11">
        <v>162</v>
      </c>
      <c r="B317" s="47" t="s">
        <v>19</v>
      </c>
      <c r="C317" s="47" t="s">
        <v>431</v>
      </c>
      <c r="D317" s="109">
        <v>15</v>
      </c>
      <c r="E317" s="50">
        <v>661.33</v>
      </c>
      <c r="F317" s="50">
        <f t="shared" ref="F317:F324" si="240">D317*E317</f>
        <v>9919.9500000000007</v>
      </c>
      <c r="G317" s="50"/>
      <c r="H317" s="50"/>
      <c r="I317" s="50">
        <f>VLOOKUP($F$232,Tabisr,1)</f>
        <v>5925.91</v>
      </c>
      <c r="J317" s="51">
        <f t="shared" ref="J317:J324" si="241">+F317-I317</f>
        <v>3994.0400000000009</v>
      </c>
      <c r="K317" s="52">
        <f>VLOOKUP($F$232,Tabisr,4)</f>
        <v>0.21360000000000001</v>
      </c>
      <c r="L317" s="50">
        <f>(F317-5081.01)*21.36%</f>
        <v>1033.5975840000001</v>
      </c>
      <c r="M317" s="50">
        <v>538.20000000000005</v>
      </c>
      <c r="N317" s="53">
        <f t="shared" ref="N317:N324" si="242">L317+M317</f>
        <v>1571.7975840000001</v>
      </c>
      <c r="O317" s="50">
        <f>VLOOKUP($F$232,Tabsub,3)</f>
        <v>0</v>
      </c>
      <c r="P317" s="50"/>
      <c r="Q317" s="50"/>
      <c r="R317" s="50"/>
      <c r="S317" s="50"/>
      <c r="T317" s="51">
        <f t="shared" ref="T317:T324" si="243">F317+G317+H317-N317+O317-P317-Q317-R317-S317</f>
        <v>8348.1524160000008</v>
      </c>
      <c r="U317" s="51">
        <f>T317-G317</f>
        <v>8348.1524160000008</v>
      </c>
      <c r="V317" s="41"/>
    </row>
    <row r="318" spans="1:22" s="90" customFormat="1" ht="84.95" customHeight="1" x14ac:dyDescent="0.25">
      <c r="A318" s="11">
        <v>278</v>
      </c>
      <c r="B318" s="47" t="s">
        <v>374</v>
      </c>
      <c r="C318" s="47" t="s">
        <v>373</v>
      </c>
      <c r="D318" s="109">
        <v>15</v>
      </c>
      <c r="E318" s="50">
        <v>414.83</v>
      </c>
      <c r="F318" s="50">
        <f t="shared" si="240"/>
        <v>6222.45</v>
      </c>
      <c r="G318" s="50"/>
      <c r="H318" s="123"/>
      <c r="I318" s="50">
        <f>VLOOKUP($F$72,Tabisr,1)</f>
        <v>5925.91</v>
      </c>
      <c r="J318" s="51">
        <f>+F318-I318</f>
        <v>296.53999999999996</v>
      </c>
      <c r="K318" s="52">
        <f>VLOOKUP($F$72,Tabisr,4)</f>
        <v>0.21360000000000001</v>
      </c>
      <c r="L318" s="50">
        <f>(F318-4244.01)*17.92%</f>
        <v>354.53644800000001</v>
      </c>
      <c r="M318" s="50">
        <v>389.05</v>
      </c>
      <c r="N318" s="53">
        <v>690.94</v>
      </c>
      <c r="O318" s="50">
        <f>VLOOKUP($F$72,Tabsub,3)</f>
        <v>0</v>
      </c>
      <c r="P318" s="50"/>
      <c r="Q318" s="54"/>
      <c r="R318" s="50"/>
      <c r="S318" s="50"/>
      <c r="T318" s="51">
        <f t="shared" si="243"/>
        <v>5531.51</v>
      </c>
      <c r="U318" s="51">
        <f t="shared" ref="U318" si="244">T318-G318</f>
        <v>5531.51</v>
      </c>
      <c r="V318" s="41"/>
    </row>
    <row r="319" spans="1:22" s="90" customFormat="1" ht="84.95" customHeight="1" x14ac:dyDescent="0.25">
      <c r="A319" s="11">
        <v>307</v>
      </c>
      <c r="B319" s="47" t="s">
        <v>446</v>
      </c>
      <c r="C319" s="47" t="s">
        <v>80</v>
      </c>
      <c r="D319" s="109">
        <v>15</v>
      </c>
      <c r="E319" s="58">
        <v>271.86</v>
      </c>
      <c r="F319" s="58">
        <f t="shared" si="240"/>
        <v>4077.9</v>
      </c>
      <c r="G319" s="50"/>
      <c r="H319" s="58"/>
      <c r="I319" s="58">
        <f>VLOOKUP($F$321,Tabisr,1)</f>
        <v>2422.81</v>
      </c>
      <c r="J319" s="168">
        <f t="shared" ref="J319" si="245">+F319-I319</f>
        <v>1655.0900000000001</v>
      </c>
      <c r="K319" s="169">
        <f>VLOOKUP($F$321,Tabisr,4)</f>
        <v>0.10879999999999999</v>
      </c>
      <c r="L319" s="58">
        <f t="shared" ref="L319:L324" si="246">(F319-3651.01)*16%</f>
        <v>68.302399999999977</v>
      </c>
      <c r="M319" s="50">
        <v>293.25</v>
      </c>
      <c r="N319" s="170">
        <f t="shared" ref="N319" si="247">L319+M319</f>
        <v>361.55239999999998</v>
      </c>
      <c r="O319" s="58">
        <f>VLOOKUP($F$321,Tabsub,3)</f>
        <v>0</v>
      </c>
      <c r="P319" s="58"/>
      <c r="Q319" s="60"/>
      <c r="R319" s="58"/>
      <c r="S319" s="58"/>
      <c r="T319" s="51">
        <f t="shared" si="243"/>
        <v>3716.3476000000001</v>
      </c>
      <c r="U319" s="51">
        <f>T319-G319</f>
        <v>3716.3476000000001</v>
      </c>
      <c r="V319" s="41"/>
    </row>
    <row r="320" spans="1:22" s="90" customFormat="1" ht="84.95" customHeight="1" x14ac:dyDescent="0.25">
      <c r="A320" s="11">
        <v>163</v>
      </c>
      <c r="B320" s="47" t="s">
        <v>366</v>
      </c>
      <c r="C320" s="47" t="s">
        <v>80</v>
      </c>
      <c r="D320" s="109">
        <v>15</v>
      </c>
      <c r="E320" s="58">
        <v>271.86</v>
      </c>
      <c r="F320" s="58">
        <f t="shared" ref="F320" si="248">D320*E320</f>
        <v>4077.9</v>
      </c>
      <c r="G320" s="50"/>
      <c r="H320" s="58"/>
      <c r="I320" s="58">
        <f>VLOOKUP($F$321,Tabisr,1)</f>
        <v>2422.81</v>
      </c>
      <c r="J320" s="168">
        <f t="shared" ref="J320" si="249">+F320-I320</f>
        <v>1655.0900000000001</v>
      </c>
      <c r="K320" s="169">
        <f>VLOOKUP($F$321,Tabisr,4)</f>
        <v>0.10879999999999999</v>
      </c>
      <c r="L320" s="58">
        <f t="shared" si="246"/>
        <v>68.302399999999977</v>
      </c>
      <c r="M320" s="50">
        <v>293.25</v>
      </c>
      <c r="N320" s="170">
        <f t="shared" ref="N320" si="250">L320+M320</f>
        <v>361.55239999999998</v>
      </c>
      <c r="O320" s="58">
        <f>VLOOKUP($F$321,Tabsub,3)</f>
        <v>0</v>
      </c>
      <c r="P320" s="58"/>
      <c r="Q320" s="60"/>
      <c r="R320" s="58"/>
      <c r="S320" s="58"/>
      <c r="T320" s="51">
        <f t="shared" ref="T320" si="251">F320+G320+H320-N320+O320-P320-Q320-R320-S320</f>
        <v>3716.3476000000001</v>
      </c>
      <c r="U320" s="51">
        <f>T320-G320</f>
        <v>3716.3476000000001</v>
      </c>
      <c r="V320" s="41"/>
    </row>
    <row r="321" spans="1:22" s="90" customFormat="1" ht="84.95" customHeight="1" x14ac:dyDescent="0.25">
      <c r="A321" s="11">
        <v>164</v>
      </c>
      <c r="B321" s="71" t="s">
        <v>26</v>
      </c>
      <c r="C321" s="152" t="s">
        <v>80</v>
      </c>
      <c r="D321" s="109">
        <v>15</v>
      </c>
      <c r="E321" s="58">
        <v>271.86</v>
      </c>
      <c r="F321" s="58">
        <f t="shared" si="240"/>
        <v>4077.9</v>
      </c>
      <c r="G321" s="50"/>
      <c r="H321" s="58"/>
      <c r="I321" s="58">
        <f>VLOOKUP($F$321,Tabisr,1)</f>
        <v>2422.81</v>
      </c>
      <c r="J321" s="168">
        <f t="shared" si="241"/>
        <v>1655.0900000000001</v>
      </c>
      <c r="K321" s="169">
        <f>VLOOKUP($F$321,Tabisr,4)</f>
        <v>0.10879999999999999</v>
      </c>
      <c r="L321" s="58">
        <f t="shared" si="246"/>
        <v>68.302399999999977</v>
      </c>
      <c r="M321" s="50">
        <v>293.25</v>
      </c>
      <c r="N321" s="170">
        <f t="shared" si="242"/>
        <v>361.55239999999998</v>
      </c>
      <c r="O321" s="58">
        <f>VLOOKUP($F$321,Tabsub,3)</f>
        <v>0</v>
      </c>
      <c r="P321" s="58"/>
      <c r="Q321" s="60"/>
      <c r="R321" s="58"/>
      <c r="S321" s="58"/>
      <c r="T321" s="51">
        <f t="shared" si="243"/>
        <v>3716.3476000000001</v>
      </c>
      <c r="U321" s="51">
        <f>T321-G321</f>
        <v>3716.3476000000001</v>
      </c>
      <c r="V321" s="41"/>
    </row>
    <row r="322" spans="1:22" s="90" customFormat="1" ht="84.95" customHeight="1" x14ac:dyDescent="0.25">
      <c r="A322" s="11">
        <v>165</v>
      </c>
      <c r="B322" s="47" t="s">
        <v>171</v>
      </c>
      <c r="C322" s="152" t="s">
        <v>80</v>
      </c>
      <c r="D322" s="109">
        <v>15</v>
      </c>
      <c r="E322" s="58">
        <v>271.86</v>
      </c>
      <c r="F322" s="58">
        <f t="shared" si="240"/>
        <v>4077.9</v>
      </c>
      <c r="G322" s="50"/>
      <c r="H322" s="58"/>
      <c r="I322" s="58">
        <f>VLOOKUP($F$321,Tabisr,1)</f>
        <v>2422.81</v>
      </c>
      <c r="J322" s="168">
        <f t="shared" si="241"/>
        <v>1655.0900000000001</v>
      </c>
      <c r="K322" s="169">
        <f>VLOOKUP($F$321,Tabisr,4)</f>
        <v>0.10879999999999999</v>
      </c>
      <c r="L322" s="58">
        <f t="shared" si="246"/>
        <v>68.302399999999977</v>
      </c>
      <c r="M322" s="50">
        <v>293.25</v>
      </c>
      <c r="N322" s="170">
        <f t="shared" si="242"/>
        <v>361.55239999999998</v>
      </c>
      <c r="O322" s="58">
        <f>VLOOKUP($F$321,Tabsub,3)</f>
        <v>0</v>
      </c>
      <c r="P322" s="58"/>
      <c r="Q322" s="60"/>
      <c r="R322" s="58"/>
      <c r="S322" s="58"/>
      <c r="T322" s="51">
        <f t="shared" si="243"/>
        <v>3716.3476000000001</v>
      </c>
      <c r="U322" s="51">
        <f>T322-G322</f>
        <v>3716.3476000000001</v>
      </c>
      <c r="V322" s="41"/>
    </row>
    <row r="323" spans="1:22" s="90" customFormat="1" ht="84.95" customHeight="1" x14ac:dyDescent="0.25">
      <c r="A323" s="11">
        <v>166</v>
      </c>
      <c r="B323" s="47" t="s">
        <v>168</v>
      </c>
      <c r="C323" s="74" t="s">
        <v>80</v>
      </c>
      <c r="D323" s="109">
        <v>15</v>
      </c>
      <c r="E323" s="50">
        <v>271.86</v>
      </c>
      <c r="F323" s="50">
        <f t="shared" si="240"/>
        <v>4077.9</v>
      </c>
      <c r="G323" s="50"/>
      <c r="H323" s="50"/>
      <c r="I323" s="50">
        <f>VLOOKUP($F$321,Tabisr,1)</f>
        <v>2422.81</v>
      </c>
      <c r="J323" s="51">
        <f t="shared" si="241"/>
        <v>1655.0900000000001</v>
      </c>
      <c r="K323" s="52">
        <f>VLOOKUP($F$321,Tabisr,4)</f>
        <v>0.10879999999999999</v>
      </c>
      <c r="L323" s="50">
        <f t="shared" si="246"/>
        <v>68.302399999999977</v>
      </c>
      <c r="M323" s="50">
        <v>293.25</v>
      </c>
      <c r="N323" s="53">
        <f t="shared" si="242"/>
        <v>361.55239999999998</v>
      </c>
      <c r="O323" s="50">
        <f>VLOOKUP($F$321,Tabsub,3)</f>
        <v>0</v>
      </c>
      <c r="P323" s="50"/>
      <c r="Q323" s="54"/>
      <c r="R323" s="50"/>
      <c r="S323" s="50"/>
      <c r="T323" s="51">
        <f t="shared" si="243"/>
        <v>3716.3476000000001</v>
      </c>
      <c r="U323" s="51">
        <f>T323-G323</f>
        <v>3716.3476000000001</v>
      </c>
      <c r="V323" s="41"/>
    </row>
    <row r="324" spans="1:22" s="90" customFormat="1" ht="84.95" customHeight="1" x14ac:dyDescent="0.25">
      <c r="A324" s="11">
        <v>167</v>
      </c>
      <c r="B324" s="47" t="s">
        <v>363</v>
      </c>
      <c r="C324" s="74" t="s">
        <v>80</v>
      </c>
      <c r="D324" s="109">
        <v>15</v>
      </c>
      <c r="E324" s="50">
        <v>271.86</v>
      </c>
      <c r="F324" s="50">
        <f t="shared" si="240"/>
        <v>4077.9</v>
      </c>
      <c r="G324" s="50"/>
      <c r="H324" s="50"/>
      <c r="I324" s="50">
        <f>VLOOKUP($F$310,Tabisr,1)</f>
        <v>5925.91</v>
      </c>
      <c r="J324" s="51">
        <f t="shared" si="241"/>
        <v>-1848.0099999999998</v>
      </c>
      <c r="K324" s="52">
        <f>VLOOKUP($F$310,Tabisr,4)</f>
        <v>0.21360000000000001</v>
      </c>
      <c r="L324" s="50">
        <f t="shared" si="246"/>
        <v>68.302399999999977</v>
      </c>
      <c r="M324" s="50">
        <v>293.25</v>
      </c>
      <c r="N324" s="53">
        <f t="shared" si="242"/>
        <v>361.55239999999998</v>
      </c>
      <c r="O324" s="50">
        <f>VLOOKUP($F$310,Tabsub,3)</f>
        <v>0</v>
      </c>
      <c r="P324" s="50"/>
      <c r="Q324" s="54"/>
      <c r="R324" s="50"/>
      <c r="S324" s="50"/>
      <c r="T324" s="51">
        <f t="shared" si="243"/>
        <v>3716.3476000000001</v>
      </c>
      <c r="U324" s="51">
        <f t="shared" ref="U324" si="252">T324-G324</f>
        <v>3716.3476000000001</v>
      </c>
      <c r="V324" s="41"/>
    </row>
    <row r="325" spans="1:22" s="90" customFormat="1" ht="15.75" x14ac:dyDescent="0.25">
      <c r="A325" s="91"/>
      <c r="B325" s="113"/>
      <c r="C325" s="114"/>
      <c r="D325" s="115"/>
      <c r="E325" s="116"/>
      <c r="F325" s="117">
        <f>+SUM(F317:F324)</f>
        <v>40609.80000000001</v>
      </c>
      <c r="G325" s="117">
        <f>+SUM(G317:G324)</f>
        <v>0</v>
      </c>
      <c r="H325" s="117">
        <f t="shared" ref="H325:R325" si="253">+SUM(H317:H324)</f>
        <v>0</v>
      </c>
      <c r="I325" s="117">
        <f t="shared" si="253"/>
        <v>29891.780000000002</v>
      </c>
      <c r="J325" s="117">
        <f t="shared" si="253"/>
        <v>10718.020000000002</v>
      </c>
      <c r="K325" s="117">
        <f t="shared" si="253"/>
        <v>1.1848000000000001</v>
      </c>
      <c r="L325" s="117">
        <f t="shared" si="253"/>
        <v>1797.9484320000004</v>
      </c>
      <c r="M325" s="117">
        <f t="shared" si="253"/>
        <v>2686.75</v>
      </c>
      <c r="N325" s="118">
        <f>+SUM(N317:N324)</f>
        <v>4432.0519840000006</v>
      </c>
      <c r="O325" s="117">
        <f t="shared" si="253"/>
        <v>0</v>
      </c>
      <c r="P325" s="117">
        <f>+SUM(P317:P324)</f>
        <v>0</v>
      </c>
      <c r="Q325" s="117">
        <f>+SUM(Q317:Q324)</f>
        <v>0</v>
      </c>
      <c r="R325" s="117">
        <f t="shared" si="253"/>
        <v>0</v>
      </c>
      <c r="S325" s="117">
        <f>+SUM(S317:S324)</f>
        <v>0</v>
      </c>
      <c r="T325" s="117">
        <f>+SUM(T317:T324)</f>
        <v>36177.748016000005</v>
      </c>
      <c r="U325" s="117">
        <f>+SUM(U317:U324)</f>
        <v>36177.748016000005</v>
      </c>
    </row>
    <row r="326" spans="1:22" s="90" customFormat="1" ht="15.75" x14ac:dyDescent="0.25">
      <c r="A326" s="91"/>
      <c r="B326" s="113"/>
      <c r="C326" s="114"/>
      <c r="D326" s="115"/>
      <c r="E326" s="116"/>
      <c r="F326" s="117"/>
      <c r="G326" s="117"/>
      <c r="H326" s="117"/>
      <c r="I326" s="117"/>
      <c r="J326" s="117"/>
      <c r="K326" s="117"/>
      <c r="L326" s="117"/>
      <c r="M326" s="117"/>
      <c r="N326" s="118"/>
      <c r="O326" s="117"/>
      <c r="P326" s="117"/>
      <c r="Q326" s="117"/>
      <c r="R326" s="117"/>
      <c r="S326" s="117"/>
      <c r="T326" s="117"/>
      <c r="U326" s="117"/>
    </row>
    <row r="327" spans="1:22" s="90" customFormat="1" ht="15.75" x14ac:dyDescent="0.25">
      <c r="A327" s="91"/>
      <c r="B327" s="113"/>
      <c r="C327" s="114"/>
      <c r="D327" s="115"/>
      <c r="E327" s="116"/>
      <c r="F327" s="117"/>
      <c r="G327" s="117"/>
      <c r="H327" s="117"/>
      <c r="I327" s="117"/>
      <c r="J327" s="117"/>
      <c r="K327" s="117"/>
      <c r="L327" s="117"/>
      <c r="M327" s="117"/>
      <c r="N327" s="118"/>
      <c r="O327" s="117"/>
      <c r="P327" s="117"/>
      <c r="Q327" s="117"/>
      <c r="R327" s="117"/>
      <c r="S327" s="117"/>
      <c r="T327" s="159"/>
      <c r="U327" s="159"/>
    </row>
    <row r="328" spans="1:22" s="90" customFormat="1" ht="15.75" x14ac:dyDescent="0.25">
      <c r="A328" s="184" t="s">
        <v>190</v>
      </c>
      <c r="B328" s="184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</row>
    <row r="329" spans="1:22" s="90" customFormat="1" ht="47.25" x14ac:dyDescent="0.25">
      <c r="A329" s="43" t="s">
        <v>55</v>
      </c>
      <c r="B329" s="43" t="s">
        <v>13</v>
      </c>
      <c r="C329" s="43" t="s">
        <v>66</v>
      </c>
      <c r="D329" s="43" t="s">
        <v>21</v>
      </c>
      <c r="E329" s="43" t="s">
        <v>15</v>
      </c>
      <c r="F329" s="43" t="s">
        <v>14</v>
      </c>
      <c r="G329" s="43" t="s">
        <v>52</v>
      </c>
      <c r="H329" s="43" t="s">
        <v>58</v>
      </c>
      <c r="I329" s="44" t="s">
        <v>157</v>
      </c>
      <c r="J329" s="44" t="s">
        <v>158</v>
      </c>
      <c r="K329" s="44" t="s">
        <v>159</v>
      </c>
      <c r="L329" s="44" t="s">
        <v>160</v>
      </c>
      <c r="M329" s="43" t="s">
        <v>161</v>
      </c>
      <c r="N329" s="45" t="s">
        <v>53</v>
      </c>
      <c r="O329" s="43" t="s">
        <v>54</v>
      </c>
      <c r="P329" s="43" t="s">
        <v>16</v>
      </c>
      <c r="Q329" s="43" t="s">
        <v>238</v>
      </c>
      <c r="R329" s="43" t="s">
        <v>57</v>
      </c>
      <c r="S329" s="43" t="s">
        <v>64</v>
      </c>
      <c r="T329" s="43" t="s">
        <v>62</v>
      </c>
      <c r="U329" s="43" t="s">
        <v>63</v>
      </c>
      <c r="V329" s="42" t="s">
        <v>464</v>
      </c>
    </row>
    <row r="330" spans="1:22" s="90" customFormat="1" ht="84.4" customHeight="1" x14ac:dyDescent="0.25">
      <c r="A330" s="11">
        <v>168</v>
      </c>
      <c r="B330" s="47" t="s">
        <v>310</v>
      </c>
      <c r="C330" s="47" t="s">
        <v>186</v>
      </c>
      <c r="D330" s="11">
        <v>15</v>
      </c>
      <c r="E330" s="50">
        <v>414.83</v>
      </c>
      <c r="F330" s="50">
        <f t="shared" ref="F330" si="254">D330*E330</f>
        <v>6222.45</v>
      </c>
      <c r="G330" s="50"/>
      <c r="H330" s="123"/>
      <c r="I330" s="50">
        <f>VLOOKUP($F$72,Tabisr,1)</f>
        <v>5925.91</v>
      </c>
      <c r="J330" s="51">
        <f>+F330-I330</f>
        <v>296.53999999999996</v>
      </c>
      <c r="K330" s="52">
        <f>VLOOKUP($F$72,Tabisr,4)</f>
        <v>0.21360000000000001</v>
      </c>
      <c r="L330" s="50">
        <f>(F330-4244.01)*17.92%</f>
        <v>354.53644800000001</v>
      </c>
      <c r="M330" s="50">
        <v>389.05</v>
      </c>
      <c r="N330" s="53">
        <v>690.94</v>
      </c>
      <c r="O330" s="50">
        <f>VLOOKUP($F$72,Tabsub,3)</f>
        <v>0</v>
      </c>
      <c r="P330" s="50"/>
      <c r="Q330" s="54"/>
      <c r="R330" s="50"/>
      <c r="S330" s="50"/>
      <c r="T330" s="51">
        <f t="shared" ref="T330" si="255">F330+G330+H330-N330+O330-P330-Q330-R330-S330</f>
        <v>5531.51</v>
      </c>
      <c r="U330" s="51">
        <f t="shared" ref="U330" si="256">T330-G330</f>
        <v>5531.51</v>
      </c>
      <c r="V330" s="41"/>
    </row>
    <row r="331" spans="1:22" s="90" customFormat="1" ht="84.4" customHeight="1" x14ac:dyDescent="0.25">
      <c r="A331" s="95">
        <v>169</v>
      </c>
      <c r="B331" s="92" t="s">
        <v>218</v>
      </c>
      <c r="C331" s="93" t="s">
        <v>68</v>
      </c>
      <c r="D331" s="109">
        <v>15</v>
      </c>
      <c r="E331" s="84">
        <v>263.56</v>
      </c>
      <c r="F331" s="84">
        <f>D331*E331</f>
        <v>3953.4</v>
      </c>
      <c r="G331" s="84"/>
      <c r="H331" s="84"/>
      <c r="I331" s="84">
        <f>VLOOKUP($F$49,Tabisr,1)</f>
        <v>2422.81</v>
      </c>
      <c r="J331" s="85">
        <f t="shared" ref="J331:J350" si="257">+F331-I331</f>
        <v>1530.5900000000001</v>
      </c>
      <c r="K331" s="86">
        <f>VLOOKUP($F$49,Tabisr,4)</f>
        <v>0.10879999999999999</v>
      </c>
      <c r="L331" s="84">
        <f>(F331-3651.01)*16%</f>
        <v>48.382399999999983</v>
      </c>
      <c r="M331" s="84">
        <v>293.25</v>
      </c>
      <c r="N331" s="87">
        <f>M331+L331</f>
        <v>341.63239999999996</v>
      </c>
      <c r="O331" s="84">
        <f>VLOOKUP($F$49,Tabsub,3)</f>
        <v>0</v>
      </c>
      <c r="P331" s="84"/>
      <c r="Q331" s="88"/>
      <c r="R331" s="84"/>
      <c r="S331" s="84"/>
      <c r="T331" s="85">
        <f t="shared" ref="T331:T349" si="258">F331+G331+H331-N331+O331-P331-Q331-R331-S331</f>
        <v>3611.7676000000001</v>
      </c>
      <c r="U331" s="85">
        <f>T331-G331</f>
        <v>3611.7676000000001</v>
      </c>
      <c r="V331" s="41"/>
    </row>
    <row r="332" spans="1:22" s="90" customFormat="1" ht="84.4" customHeight="1" x14ac:dyDescent="0.25">
      <c r="A332" s="95">
        <v>170</v>
      </c>
      <c r="B332" s="92" t="s">
        <v>6</v>
      </c>
      <c r="C332" s="93" t="s">
        <v>71</v>
      </c>
      <c r="D332" s="109">
        <v>15</v>
      </c>
      <c r="E332" s="84">
        <v>218.17</v>
      </c>
      <c r="F332" s="84">
        <f>D332*E332</f>
        <v>3272.5499999999997</v>
      </c>
      <c r="G332" s="84"/>
      <c r="H332" s="84"/>
      <c r="I332" s="84">
        <f>VLOOKUP($F$332,Tabisr,1)</f>
        <v>2422.81</v>
      </c>
      <c r="J332" s="85">
        <f t="shared" si="257"/>
        <v>849.73999999999978</v>
      </c>
      <c r="K332" s="86">
        <f>VLOOKUP($F$332,Tabisr,4)</f>
        <v>0.10879999999999999</v>
      </c>
      <c r="L332" s="84">
        <f>(F332-2077.51)*10.88%</f>
        <v>130.02035199999995</v>
      </c>
      <c r="M332" s="84">
        <v>121.95</v>
      </c>
      <c r="N332" s="87">
        <f>L332+M332</f>
        <v>251.97035199999993</v>
      </c>
      <c r="O332" s="84">
        <v>125.1</v>
      </c>
      <c r="P332" s="84"/>
      <c r="Q332" s="88"/>
      <c r="R332" s="84"/>
      <c r="S332" s="84"/>
      <c r="T332" s="85">
        <f t="shared" si="258"/>
        <v>3145.6796479999998</v>
      </c>
      <c r="U332" s="85">
        <f>T332-G332</f>
        <v>3145.6796479999998</v>
      </c>
      <c r="V332" s="41"/>
    </row>
    <row r="333" spans="1:22" s="90" customFormat="1" ht="15.75" x14ac:dyDescent="0.25">
      <c r="A333" s="99"/>
      <c r="B333" s="63" t="s">
        <v>240</v>
      </c>
      <c r="C333" s="89" t="s">
        <v>75</v>
      </c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130"/>
      <c r="O333" s="99"/>
      <c r="P333" s="99"/>
      <c r="Q333" s="154"/>
      <c r="R333" s="99"/>
      <c r="S333" s="99"/>
      <c r="T333" s="99"/>
      <c r="U333" s="99"/>
      <c r="V333" s="41"/>
    </row>
    <row r="334" spans="1:22" s="90" customFormat="1" ht="84.4" customHeight="1" x14ac:dyDescent="0.25">
      <c r="A334" s="95">
        <v>171</v>
      </c>
      <c r="B334" s="92" t="s">
        <v>41</v>
      </c>
      <c r="C334" s="93" t="s">
        <v>93</v>
      </c>
      <c r="D334" s="109">
        <v>15</v>
      </c>
      <c r="E334" s="84">
        <v>271.86</v>
      </c>
      <c r="F334" s="84">
        <f t="shared" ref="F334" si="259">D334*E334</f>
        <v>4077.9</v>
      </c>
      <c r="G334" s="84"/>
      <c r="H334" s="84"/>
      <c r="I334" s="84">
        <f>VLOOKUP($F$332,Tabisr,1)</f>
        <v>2422.81</v>
      </c>
      <c r="J334" s="85">
        <f t="shared" si="257"/>
        <v>1655.0900000000001</v>
      </c>
      <c r="K334" s="86">
        <f>VLOOKUP($F$332,Tabisr,4)</f>
        <v>0.10879999999999999</v>
      </c>
      <c r="L334" s="84">
        <f>(F334-3651.01)*16%</f>
        <v>68.302399999999977</v>
      </c>
      <c r="M334" s="84">
        <v>293.25</v>
      </c>
      <c r="N334" s="87">
        <f t="shared" ref="N334" si="260">L334+M334</f>
        <v>361.55239999999998</v>
      </c>
      <c r="O334" s="84"/>
      <c r="P334" s="84"/>
      <c r="Q334" s="88"/>
      <c r="R334" s="84"/>
      <c r="S334" s="84"/>
      <c r="T334" s="85">
        <f t="shared" si="258"/>
        <v>3716.3476000000001</v>
      </c>
      <c r="U334" s="85">
        <f>T334-G334</f>
        <v>3716.3476000000001</v>
      </c>
      <c r="V334" s="41"/>
    </row>
    <row r="335" spans="1:22" s="90" customFormat="1" ht="15.75" x14ac:dyDescent="0.25">
      <c r="A335" s="155">
        <v>172</v>
      </c>
      <c r="B335" s="100" t="s">
        <v>240</v>
      </c>
      <c r="C335" s="101" t="s">
        <v>93</v>
      </c>
      <c r="D335" s="102"/>
      <c r="E335" s="103"/>
      <c r="F335" s="103"/>
      <c r="G335" s="103"/>
      <c r="H335" s="103"/>
      <c r="I335" s="103"/>
      <c r="J335" s="104"/>
      <c r="K335" s="105"/>
      <c r="L335" s="103"/>
      <c r="M335" s="103"/>
      <c r="N335" s="106"/>
      <c r="O335" s="103"/>
      <c r="P335" s="103"/>
      <c r="Q335" s="107"/>
      <c r="R335" s="103"/>
      <c r="S335" s="103"/>
      <c r="T335" s="104"/>
      <c r="U335" s="104"/>
      <c r="V335" s="41"/>
    </row>
    <row r="336" spans="1:22" s="90" customFormat="1" ht="84.4" customHeight="1" x14ac:dyDescent="0.25">
      <c r="A336" s="161">
        <v>173</v>
      </c>
      <c r="B336" s="76" t="s">
        <v>261</v>
      </c>
      <c r="C336" s="175" t="s">
        <v>93</v>
      </c>
      <c r="D336" s="163">
        <v>15</v>
      </c>
      <c r="E336" s="79">
        <v>271.86</v>
      </c>
      <c r="F336" s="79">
        <f>D336*E336</f>
        <v>4077.9</v>
      </c>
      <c r="G336" s="79"/>
      <c r="H336" s="79"/>
      <c r="I336" s="79">
        <f>VLOOKUP($F$334,Tabisr,1)</f>
        <v>2422.81</v>
      </c>
      <c r="J336" s="80">
        <f t="shared" si="257"/>
        <v>1655.0900000000001</v>
      </c>
      <c r="K336" s="81">
        <f>VLOOKUP($F$334,Tabisr,4)</f>
        <v>0.10879999999999999</v>
      </c>
      <c r="L336" s="79">
        <f>(F336-3651.01)*16%</f>
        <v>68.302399999999977</v>
      </c>
      <c r="M336" s="79">
        <v>293.25</v>
      </c>
      <c r="N336" s="82">
        <f>L336+M336</f>
        <v>361.55239999999998</v>
      </c>
      <c r="O336" s="79"/>
      <c r="P336" s="79"/>
      <c r="Q336" s="83"/>
      <c r="R336" s="79"/>
      <c r="S336" s="79"/>
      <c r="T336" s="80">
        <f t="shared" si="258"/>
        <v>3716.3476000000001</v>
      </c>
      <c r="U336" s="80">
        <f>T336-G336</f>
        <v>3716.3476000000001</v>
      </c>
      <c r="V336" s="41"/>
    </row>
    <row r="337" spans="1:22" s="90" customFormat="1" ht="31.5" x14ac:dyDescent="0.25">
      <c r="A337" s="99">
        <v>174</v>
      </c>
      <c r="B337" s="63" t="s">
        <v>240</v>
      </c>
      <c r="C337" s="63" t="s">
        <v>127</v>
      </c>
      <c r="D337" s="132"/>
      <c r="E337" s="66"/>
      <c r="F337" s="66"/>
      <c r="G337" s="66"/>
      <c r="H337" s="99"/>
      <c r="I337" s="66"/>
      <c r="J337" s="67"/>
      <c r="K337" s="68"/>
      <c r="L337" s="66"/>
      <c r="M337" s="66"/>
      <c r="N337" s="73"/>
      <c r="O337" s="66"/>
      <c r="P337" s="66"/>
      <c r="Q337" s="70"/>
      <c r="R337" s="66"/>
      <c r="S337" s="66"/>
      <c r="T337" s="67"/>
      <c r="U337" s="67"/>
      <c r="V337" s="41"/>
    </row>
    <row r="338" spans="1:22" s="90" customFormat="1" ht="84.4" customHeight="1" x14ac:dyDescent="0.25">
      <c r="A338" s="11">
        <v>175</v>
      </c>
      <c r="B338" s="47" t="s">
        <v>227</v>
      </c>
      <c r="C338" s="47" t="s">
        <v>80</v>
      </c>
      <c r="D338" s="109">
        <v>15</v>
      </c>
      <c r="E338" s="50">
        <v>271.86</v>
      </c>
      <c r="F338" s="50">
        <f t="shared" ref="F338:F346" si="261">D338*E338</f>
        <v>4077.9</v>
      </c>
      <c r="G338" s="84"/>
      <c r="H338" s="84"/>
      <c r="I338" s="50">
        <v>5087</v>
      </c>
      <c r="J338" s="51">
        <f t="shared" si="257"/>
        <v>-1009.0999999999999</v>
      </c>
      <c r="K338" s="52">
        <v>6.2135999999999996</v>
      </c>
      <c r="L338" s="50">
        <f>(F338-5081.01)*21.36%</f>
        <v>-214.264296</v>
      </c>
      <c r="M338" s="50">
        <v>544.20000000000005</v>
      </c>
      <c r="N338" s="53">
        <f t="shared" ref="N338:N349" si="262">L338+M338</f>
        <v>329.93570400000004</v>
      </c>
      <c r="O338" s="50"/>
      <c r="P338" s="84"/>
      <c r="Q338" s="88"/>
      <c r="R338" s="84"/>
      <c r="S338" s="84"/>
      <c r="T338" s="51">
        <f t="shared" si="258"/>
        <v>3747.9642960000001</v>
      </c>
      <c r="U338" s="51">
        <f t="shared" ref="U338:U350" si="263">T338-G338</f>
        <v>3747.9642960000001</v>
      </c>
      <c r="V338" s="41"/>
    </row>
    <row r="339" spans="1:22" s="90" customFormat="1" ht="84.4" customHeight="1" x14ac:dyDescent="0.25">
      <c r="A339" s="11">
        <v>176</v>
      </c>
      <c r="B339" s="47" t="s">
        <v>40</v>
      </c>
      <c r="C339" s="47" t="s">
        <v>80</v>
      </c>
      <c r="D339" s="109">
        <v>15</v>
      </c>
      <c r="E339" s="50">
        <v>271.86</v>
      </c>
      <c r="F339" s="50">
        <f>D339*E339</f>
        <v>4077.9</v>
      </c>
      <c r="G339" s="50"/>
      <c r="H339" s="50"/>
      <c r="I339" s="50">
        <f>VLOOKUP($F$339,Tabisr,1)</f>
        <v>2422.81</v>
      </c>
      <c r="J339" s="51">
        <f t="shared" si="257"/>
        <v>1655.0900000000001</v>
      </c>
      <c r="K339" s="52">
        <f>VLOOKUP($F$339,Tabisr,4)</f>
        <v>0.10879999999999999</v>
      </c>
      <c r="L339" s="50">
        <f t="shared" ref="L339:L346" si="264">(F339-3651.01)*16%</f>
        <v>68.302399999999977</v>
      </c>
      <c r="M339" s="50">
        <v>293.25</v>
      </c>
      <c r="N339" s="53">
        <f>M339+L339</f>
        <v>361.55239999999998</v>
      </c>
      <c r="O339" s="50">
        <f>VLOOKUP($F$339,Tabsub,3)</f>
        <v>0</v>
      </c>
      <c r="P339" s="50"/>
      <c r="Q339" s="54"/>
      <c r="R339" s="50"/>
      <c r="S339" s="50"/>
      <c r="T339" s="51">
        <f t="shared" si="258"/>
        <v>3716.3476000000001</v>
      </c>
      <c r="U339" s="51">
        <f t="shared" si="263"/>
        <v>3716.3476000000001</v>
      </c>
      <c r="V339" s="41"/>
    </row>
    <row r="340" spans="1:22" s="90" customFormat="1" ht="84.4" customHeight="1" x14ac:dyDescent="0.25">
      <c r="A340" s="11">
        <v>177</v>
      </c>
      <c r="B340" s="47" t="s">
        <v>292</v>
      </c>
      <c r="C340" s="47" t="s">
        <v>80</v>
      </c>
      <c r="D340" s="109">
        <v>15</v>
      </c>
      <c r="E340" s="50">
        <v>271.86</v>
      </c>
      <c r="F340" s="50">
        <f>D340*E340</f>
        <v>4077.9</v>
      </c>
      <c r="G340" s="50"/>
      <c r="H340" s="50"/>
      <c r="I340" s="50">
        <f>VLOOKUP($F$340,Tabisr,1)</f>
        <v>2422.81</v>
      </c>
      <c r="J340" s="51">
        <f t="shared" si="257"/>
        <v>1655.0900000000001</v>
      </c>
      <c r="K340" s="52">
        <f>VLOOKUP($F$340,Tabisr,4)</f>
        <v>0.10879999999999999</v>
      </c>
      <c r="L340" s="50">
        <f t="shared" si="264"/>
        <v>68.302399999999977</v>
      </c>
      <c r="M340" s="50">
        <v>293.25</v>
      </c>
      <c r="N340" s="53">
        <f>M340+L340</f>
        <v>361.55239999999998</v>
      </c>
      <c r="O340" s="50">
        <f>VLOOKUP($F$340,Tabsub,3)</f>
        <v>0</v>
      </c>
      <c r="P340" s="50"/>
      <c r="Q340" s="54"/>
      <c r="R340" s="50"/>
      <c r="S340" s="50"/>
      <c r="T340" s="51">
        <f t="shared" si="258"/>
        <v>3716.3476000000001</v>
      </c>
      <c r="U340" s="51">
        <f t="shared" si="263"/>
        <v>3716.3476000000001</v>
      </c>
      <c r="V340" s="41"/>
    </row>
    <row r="341" spans="1:22" s="90" customFormat="1" ht="84.4" customHeight="1" x14ac:dyDescent="0.25">
      <c r="A341" s="11">
        <v>178</v>
      </c>
      <c r="B341" s="47" t="s">
        <v>27</v>
      </c>
      <c r="C341" s="74" t="s">
        <v>94</v>
      </c>
      <c r="D341" s="109">
        <v>15</v>
      </c>
      <c r="E341" s="50">
        <v>290.66000000000003</v>
      </c>
      <c r="F341" s="50">
        <f t="shared" si="261"/>
        <v>4359.9000000000005</v>
      </c>
      <c r="G341" s="50"/>
      <c r="H341" s="50"/>
      <c r="I341" s="50">
        <f>VLOOKUP($F$341,Tabisr,1)</f>
        <v>4257.91</v>
      </c>
      <c r="J341" s="51">
        <f t="shared" si="257"/>
        <v>101.99000000000069</v>
      </c>
      <c r="K341" s="52">
        <f>VLOOKUP($F$341,Tabisr,4)</f>
        <v>0.16</v>
      </c>
      <c r="L341" s="50">
        <f t="shared" si="264"/>
        <v>113.42240000000005</v>
      </c>
      <c r="M341" s="50">
        <v>293.25</v>
      </c>
      <c r="N341" s="53">
        <f t="shared" si="262"/>
        <v>406.67240000000004</v>
      </c>
      <c r="O341" s="50">
        <f>VLOOKUP($F$341,Tabsub,3)</f>
        <v>0</v>
      </c>
      <c r="P341" s="50"/>
      <c r="Q341" s="54"/>
      <c r="R341" s="50"/>
      <c r="S341" s="50"/>
      <c r="T341" s="51">
        <f t="shared" si="258"/>
        <v>3953.2276000000006</v>
      </c>
      <c r="U341" s="51">
        <f t="shared" si="263"/>
        <v>3953.2276000000006</v>
      </c>
      <c r="V341" s="41"/>
    </row>
    <row r="342" spans="1:22" s="90" customFormat="1" ht="84.4" customHeight="1" x14ac:dyDescent="0.25">
      <c r="A342" s="11">
        <v>179</v>
      </c>
      <c r="B342" s="47" t="s">
        <v>28</v>
      </c>
      <c r="C342" s="74" t="s">
        <v>94</v>
      </c>
      <c r="D342" s="109">
        <v>15</v>
      </c>
      <c r="E342" s="50">
        <v>290.66000000000003</v>
      </c>
      <c r="F342" s="50">
        <f t="shared" si="261"/>
        <v>4359.9000000000005</v>
      </c>
      <c r="G342" s="50"/>
      <c r="H342" s="50"/>
      <c r="I342" s="50">
        <f>VLOOKUP($F$342,Tabisr,1)</f>
        <v>4257.91</v>
      </c>
      <c r="J342" s="51">
        <f t="shared" si="257"/>
        <v>101.99000000000069</v>
      </c>
      <c r="K342" s="52">
        <f>VLOOKUP($F$342,Tabisr,4)</f>
        <v>0.16</v>
      </c>
      <c r="L342" s="50">
        <f t="shared" si="264"/>
        <v>113.42240000000005</v>
      </c>
      <c r="M342" s="50">
        <v>293.25</v>
      </c>
      <c r="N342" s="53">
        <f t="shared" si="262"/>
        <v>406.67240000000004</v>
      </c>
      <c r="O342" s="50">
        <f>VLOOKUP($F$342,Tabsub,3)</f>
        <v>0</v>
      </c>
      <c r="P342" s="50"/>
      <c r="Q342" s="54"/>
      <c r="R342" s="50"/>
      <c r="S342" s="50"/>
      <c r="T342" s="51">
        <f t="shared" si="258"/>
        <v>3953.2276000000006</v>
      </c>
      <c r="U342" s="51">
        <f t="shared" si="263"/>
        <v>3953.2276000000006</v>
      </c>
      <c r="V342" s="41"/>
    </row>
    <row r="343" spans="1:22" s="90" customFormat="1" ht="84.4" customHeight="1" x14ac:dyDescent="0.25">
      <c r="A343" s="11">
        <v>180</v>
      </c>
      <c r="B343" s="47" t="s">
        <v>29</v>
      </c>
      <c r="C343" s="74" t="s">
        <v>94</v>
      </c>
      <c r="D343" s="109">
        <v>15</v>
      </c>
      <c r="E343" s="50">
        <v>290.66000000000003</v>
      </c>
      <c r="F343" s="50">
        <f t="shared" si="261"/>
        <v>4359.9000000000005</v>
      </c>
      <c r="G343" s="50"/>
      <c r="H343" s="50"/>
      <c r="I343" s="50">
        <f>VLOOKUP($F$343,Tabisr,1)</f>
        <v>4257.91</v>
      </c>
      <c r="J343" s="51">
        <f t="shared" si="257"/>
        <v>101.99000000000069</v>
      </c>
      <c r="K343" s="52">
        <f>VLOOKUP($F$343,Tabisr,4)</f>
        <v>0.16</v>
      </c>
      <c r="L343" s="50">
        <f t="shared" si="264"/>
        <v>113.42240000000005</v>
      </c>
      <c r="M343" s="50">
        <v>293.25</v>
      </c>
      <c r="N343" s="53">
        <f t="shared" si="262"/>
        <v>406.67240000000004</v>
      </c>
      <c r="O343" s="50">
        <f>VLOOKUP($F$343,Tabsub,3)</f>
        <v>0</v>
      </c>
      <c r="P343" s="50"/>
      <c r="Q343" s="54"/>
      <c r="R343" s="50"/>
      <c r="S343" s="50"/>
      <c r="T343" s="51">
        <f t="shared" si="258"/>
        <v>3953.2276000000006</v>
      </c>
      <c r="U343" s="51">
        <f t="shared" si="263"/>
        <v>3953.2276000000006</v>
      </c>
      <c r="V343" s="41"/>
    </row>
    <row r="344" spans="1:22" s="90" customFormat="1" ht="84.4" customHeight="1" x14ac:dyDescent="0.25">
      <c r="A344" s="11">
        <v>181</v>
      </c>
      <c r="B344" s="47" t="s">
        <v>9</v>
      </c>
      <c r="C344" s="74" t="s">
        <v>94</v>
      </c>
      <c r="D344" s="109">
        <v>15</v>
      </c>
      <c r="E344" s="50">
        <v>290.66000000000003</v>
      </c>
      <c r="F344" s="50">
        <f t="shared" si="261"/>
        <v>4359.9000000000005</v>
      </c>
      <c r="G344" s="50"/>
      <c r="H344" s="50"/>
      <c r="I344" s="50">
        <f>VLOOKUP($F$344,Tabisr,1)</f>
        <v>4257.91</v>
      </c>
      <c r="J344" s="51">
        <f t="shared" si="257"/>
        <v>101.99000000000069</v>
      </c>
      <c r="K344" s="52">
        <f>VLOOKUP($F$344,Tabisr,4)</f>
        <v>0.16</v>
      </c>
      <c r="L344" s="50">
        <f t="shared" si="264"/>
        <v>113.42240000000005</v>
      </c>
      <c r="M344" s="50">
        <v>293.25</v>
      </c>
      <c r="N344" s="53">
        <f t="shared" si="262"/>
        <v>406.67240000000004</v>
      </c>
      <c r="O344" s="50">
        <f>VLOOKUP($F$344,Tabsub,3)</f>
        <v>0</v>
      </c>
      <c r="P344" s="50"/>
      <c r="Q344" s="54"/>
      <c r="R344" s="50"/>
      <c r="S344" s="50"/>
      <c r="T344" s="51">
        <f t="shared" si="258"/>
        <v>3953.2276000000006</v>
      </c>
      <c r="U344" s="51">
        <f t="shared" si="263"/>
        <v>3953.2276000000006</v>
      </c>
      <c r="V344" s="41"/>
    </row>
    <row r="345" spans="1:22" s="90" customFormat="1" ht="84.4" customHeight="1" x14ac:dyDescent="0.25">
      <c r="A345" s="11">
        <v>182</v>
      </c>
      <c r="B345" s="47" t="s">
        <v>30</v>
      </c>
      <c r="C345" s="74" t="s">
        <v>94</v>
      </c>
      <c r="D345" s="109">
        <v>15</v>
      </c>
      <c r="E345" s="50">
        <v>290.66000000000003</v>
      </c>
      <c r="F345" s="50">
        <f t="shared" si="261"/>
        <v>4359.9000000000005</v>
      </c>
      <c r="G345" s="50"/>
      <c r="H345" s="50"/>
      <c r="I345" s="50">
        <f>VLOOKUP($F$345,Tabisr,1)</f>
        <v>4257.91</v>
      </c>
      <c r="J345" s="51">
        <f t="shared" si="257"/>
        <v>101.99000000000069</v>
      </c>
      <c r="K345" s="52">
        <f>VLOOKUP($F$345,Tabisr,4)</f>
        <v>0.16</v>
      </c>
      <c r="L345" s="50">
        <f t="shared" si="264"/>
        <v>113.42240000000005</v>
      </c>
      <c r="M345" s="50">
        <v>293.25</v>
      </c>
      <c r="N345" s="53">
        <f t="shared" si="262"/>
        <v>406.67240000000004</v>
      </c>
      <c r="O345" s="50">
        <f>VLOOKUP($F$345,Tabsub,3)</f>
        <v>0</v>
      </c>
      <c r="P345" s="50"/>
      <c r="Q345" s="54"/>
      <c r="R345" s="50"/>
      <c r="S345" s="50"/>
      <c r="T345" s="51">
        <f t="shared" si="258"/>
        <v>3953.2276000000006</v>
      </c>
      <c r="U345" s="51">
        <f t="shared" si="263"/>
        <v>3953.2276000000006</v>
      </c>
      <c r="V345" s="41"/>
    </row>
    <row r="346" spans="1:22" s="90" customFormat="1" ht="84.4" customHeight="1" x14ac:dyDescent="0.25">
      <c r="A346" s="11">
        <v>183</v>
      </c>
      <c r="B346" s="47" t="s">
        <v>31</v>
      </c>
      <c r="C346" s="74" t="s">
        <v>94</v>
      </c>
      <c r="D346" s="109">
        <v>15</v>
      </c>
      <c r="E346" s="50">
        <v>290.66000000000003</v>
      </c>
      <c r="F346" s="50">
        <f t="shared" si="261"/>
        <v>4359.9000000000005</v>
      </c>
      <c r="G346" s="50"/>
      <c r="H346" s="50"/>
      <c r="I346" s="50">
        <f>VLOOKUP($F$346,Tabisr,1)</f>
        <v>4257.91</v>
      </c>
      <c r="J346" s="51">
        <f t="shared" si="257"/>
        <v>101.99000000000069</v>
      </c>
      <c r="K346" s="52">
        <f>VLOOKUP($F$346,Tabisr,4)</f>
        <v>0.16</v>
      </c>
      <c r="L346" s="50">
        <f t="shared" si="264"/>
        <v>113.42240000000005</v>
      </c>
      <c r="M346" s="50">
        <v>293.25</v>
      </c>
      <c r="N346" s="53">
        <f t="shared" si="262"/>
        <v>406.67240000000004</v>
      </c>
      <c r="O346" s="50">
        <f>VLOOKUP($F$346,Tabsub,3)</f>
        <v>0</v>
      </c>
      <c r="P346" s="50"/>
      <c r="Q346" s="54"/>
      <c r="R346" s="50"/>
      <c r="S346" s="50"/>
      <c r="T346" s="51">
        <f t="shared" si="258"/>
        <v>3953.2276000000006</v>
      </c>
      <c r="U346" s="51">
        <f t="shared" si="263"/>
        <v>3953.2276000000006</v>
      </c>
      <c r="V346" s="41"/>
    </row>
    <row r="347" spans="1:22" s="90" customFormat="1" ht="15.75" x14ac:dyDescent="0.25">
      <c r="A347" s="99">
        <v>271</v>
      </c>
      <c r="B347" s="63" t="s">
        <v>240</v>
      </c>
      <c r="C347" s="89" t="s">
        <v>94</v>
      </c>
      <c r="D347" s="132"/>
      <c r="E347" s="66"/>
      <c r="F347" s="66"/>
      <c r="G347" s="66"/>
      <c r="H347" s="66"/>
      <c r="I347" s="66"/>
      <c r="J347" s="67"/>
      <c r="K347" s="68"/>
      <c r="L347" s="66"/>
      <c r="M347" s="66"/>
      <c r="N347" s="73"/>
      <c r="O347" s="66"/>
      <c r="P347" s="66"/>
      <c r="Q347" s="70"/>
      <c r="R347" s="66"/>
      <c r="S347" s="66"/>
      <c r="T347" s="67"/>
      <c r="U347" s="67"/>
      <c r="V347" s="41"/>
    </row>
    <row r="348" spans="1:22" s="90" customFormat="1" ht="15.75" x14ac:dyDescent="0.25">
      <c r="A348" s="99">
        <v>272</v>
      </c>
      <c r="B348" s="63" t="s">
        <v>240</v>
      </c>
      <c r="C348" s="89" t="s">
        <v>94</v>
      </c>
      <c r="D348" s="132"/>
      <c r="E348" s="66"/>
      <c r="F348" s="66"/>
      <c r="G348" s="66"/>
      <c r="H348" s="66"/>
      <c r="I348" s="66"/>
      <c r="J348" s="67"/>
      <c r="K348" s="68"/>
      <c r="L348" s="66"/>
      <c r="M348" s="66"/>
      <c r="N348" s="73"/>
      <c r="O348" s="66"/>
      <c r="P348" s="66"/>
      <c r="Q348" s="70"/>
      <c r="R348" s="66"/>
      <c r="S348" s="66"/>
      <c r="T348" s="67"/>
      <c r="U348" s="67"/>
      <c r="V348" s="41"/>
    </row>
    <row r="349" spans="1:22" s="90" customFormat="1" ht="84.4" customHeight="1" x14ac:dyDescent="0.25">
      <c r="A349" s="11">
        <v>184</v>
      </c>
      <c r="B349" s="47" t="s">
        <v>11</v>
      </c>
      <c r="C349" s="74" t="s">
        <v>69</v>
      </c>
      <c r="D349" s="109">
        <v>15</v>
      </c>
      <c r="E349" s="50">
        <v>390.42</v>
      </c>
      <c r="F349" s="50">
        <f>D349*E349</f>
        <v>5856.3</v>
      </c>
      <c r="G349" s="84"/>
      <c r="H349" s="84"/>
      <c r="I349" s="50">
        <v>5081.01</v>
      </c>
      <c r="J349" s="51">
        <f t="shared" si="257"/>
        <v>775.29</v>
      </c>
      <c r="K349" s="52">
        <v>0.21360000000000001</v>
      </c>
      <c r="L349" s="50">
        <f>(F349-5081.01)*21.36%</f>
        <v>165.60194399999997</v>
      </c>
      <c r="M349" s="50">
        <v>538.20000000000005</v>
      </c>
      <c r="N349" s="53">
        <f t="shared" si="262"/>
        <v>703.80194400000005</v>
      </c>
      <c r="O349" s="50"/>
      <c r="P349" s="84"/>
      <c r="Q349" s="88"/>
      <c r="R349" s="84"/>
      <c r="S349" s="84"/>
      <c r="T349" s="51">
        <f t="shared" si="258"/>
        <v>5152.4980560000004</v>
      </c>
      <c r="U349" s="51">
        <f t="shared" si="263"/>
        <v>5152.4980560000004</v>
      </c>
      <c r="V349" s="41"/>
    </row>
    <row r="350" spans="1:22" s="90" customFormat="1" ht="84.4" customHeight="1" x14ac:dyDescent="0.25">
      <c r="A350" s="11">
        <v>185</v>
      </c>
      <c r="B350" s="47" t="s">
        <v>3</v>
      </c>
      <c r="C350" s="74" t="s">
        <v>70</v>
      </c>
      <c r="D350" s="109">
        <v>15</v>
      </c>
      <c r="E350" s="50">
        <v>312.26</v>
      </c>
      <c r="F350" s="50">
        <f>D350*E350</f>
        <v>4683.8999999999996</v>
      </c>
      <c r="G350" s="50"/>
      <c r="H350" s="123"/>
      <c r="I350" s="50" t="e">
        <f>VLOOKUP($F$337,Tabisr,1)</f>
        <v>#N/A</v>
      </c>
      <c r="J350" s="51" t="e">
        <f t="shared" si="257"/>
        <v>#N/A</v>
      </c>
      <c r="K350" s="52" t="e">
        <f>VLOOKUP($F$337,Tabisr,4)</f>
        <v>#N/A</v>
      </c>
      <c r="L350" s="50">
        <f>(F350-4244.01)*17.92%</f>
        <v>78.828287999999901</v>
      </c>
      <c r="M350" s="50">
        <v>388.05</v>
      </c>
      <c r="N350" s="53">
        <f>L350+M350</f>
        <v>466.87828799999988</v>
      </c>
      <c r="O350" s="50"/>
      <c r="P350" s="84"/>
      <c r="Q350" s="88"/>
      <c r="R350" s="84"/>
      <c r="S350" s="84"/>
      <c r="T350" s="51">
        <f>F350+G350+H350-N350+O350-P350-Q350-R350-S350</f>
        <v>4217.0217119999998</v>
      </c>
      <c r="U350" s="51">
        <f t="shared" si="263"/>
        <v>4217.0217119999998</v>
      </c>
      <c r="V350" s="41"/>
    </row>
    <row r="351" spans="1:22" s="90" customFormat="1" ht="15.75" x14ac:dyDescent="0.25">
      <c r="A351" s="91"/>
      <c r="B351" s="124"/>
      <c r="C351" s="125"/>
      <c r="D351" s="91"/>
      <c r="E351" s="91"/>
      <c r="F351" s="126">
        <f>+SUM(F330:F350)</f>
        <v>70537.5</v>
      </c>
      <c r="G351" s="126">
        <f>+SUM(G330:G350)</f>
        <v>0</v>
      </c>
      <c r="H351" s="126">
        <f>SUM(H331:H350)</f>
        <v>0</v>
      </c>
      <c r="I351" s="126" t="e">
        <f t="shared" ref="I351:U351" si="265">+SUM(I330:I350)</f>
        <v>#N/A</v>
      </c>
      <c r="J351" s="126" t="e">
        <f t="shared" si="265"/>
        <v>#N/A</v>
      </c>
      <c r="K351" s="126" t="e">
        <f t="shared" si="265"/>
        <v>#N/A</v>
      </c>
      <c r="L351" s="126">
        <f t="shared" si="265"/>
        <v>1516.8491360000003</v>
      </c>
      <c r="M351" s="126">
        <f t="shared" si="265"/>
        <v>5207.2</v>
      </c>
      <c r="N351" s="127">
        <f t="shared" si="265"/>
        <v>6671.402688000001</v>
      </c>
      <c r="O351" s="126">
        <f t="shared" si="265"/>
        <v>125.1</v>
      </c>
      <c r="P351" s="126">
        <f>+SUM(P330:P350)</f>
        <v>0</v>
      </c>
      <c r="Q351" s="126">
        <f>+SUM(Q330:Q350)</f>
        <v>0</v>
      </c>
      <c r="R351" s="126">
        <f t="shared" si="265"/>
        <v>0</v>
      </c>
      <c r="S351" s="126">
        <f t="shared" si="265"/>
        <v>0</v>
      </c>
      <c r="T351" s="126">
        <f t="shared" si="265"/>
        <v>63991.197311999989</v>
      </c>
      <c r="U351" s="126">
        <f t="shared" si="265"/>
        <v>63991.197311999989</v>
      </c>
    </row>
    <row r="352" spans="1:22" s="90" customFormat="1" ht="13.5" customHeight="1" x14ac:dyDescent="0.25">
      <c r="A352" s="91"/>
      <c r="B352" s="124"/>
      <c r="C352" s="125"/>
      <c r="D352" s="91"/>
      <c r="E352" s="91"/>
      <c r="F352" s="126"/>
      <c r="G352" s="126"/>
      <c r="H352" s="126"/>
      <c r="I352" s="126"/>
      <c r="J352" s="126"/>
      <c r="K352" s="126"/>
      <c r="L352" s="126"/>
      <c r="M352" s="126"/>
      <c r="N352" s="127"/>
      <c r="O352" s="126"/>
      <c r="P352" s="126"/>
      <c r="Q352" s="126"/>
      <c r="R352" s="126"/>
      <c r="S352" s="126"/>
      <c r="T352" s="126"/>
      <c r="U352" s="126"/>
    </row>
    <row r="353" spans="1:22" s="90" customFormat="1" ht="15.75" x14ac:dyDescent="0.25">
      <c r="A353" s="91"/>
      <c r="B353" s="124"/>
      <c r="C353" s="125"/>
      <c r="D353" s="91"/>
      <c r="E353" s="91"/>
      <c r="F353" s="126"/>
      <c r="G353" s="126"/>
      <c r="H353" s="126"/>
      <c r="I353" s="126"/>
      <c r="J353" s="126"/>
      <c r="K353" s="126"/>
      <c r="L353" s="126"/>
      <c r="M353" s="126"/>
      <c r="N353" s="127"/>
      <c r="O353" s="126"/>
      <c r="P353" s="126"/>
      <c r="Q353" s="126"/>
      <c r="R353" s="126"/>
      <c r="S353" s="126"/>
      <c r="T353" s="126"/>
      <c r="U353" s="126"/>
    </row>
    <row r="354" spans="1:22" s="90" customFormat="1" ht="15.75" x14ac:dyDescent="0.25">
      <c r="A354" s="184" t="s">
        <v>210</v>
      </c>
      <c r="B354" s="184"/>
      <c r="C354" s="184"/>
      <c r="D354" s="184"/>
      <c r="E354" s="184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</row>
    <row r="355" spans="1:22" s="90" customFormat="1" ht="47.25" x14ac:dyDescent="0.25">
      <c r="A355" s="43" t="s">
        <v>55</v>
      </c>
      <c r="B355" s="43" t="s">
        <v>13</v>
      </c>
      <c r="C355" s="43" t="s">
        <v>66</v>
      </c>
      <c r="D355" s="43" t="s">
        <v>21</v>
      </c>
      <c r="E355" s="43" t="s">
        <v>15</v>
      </c>
      <c r="F355" s="43" t="s">
        <v>14</v>
      </c>
      <c r="G355" s="43" t="s">
        <v>52</v>
      </c>
      <c r="H355" s="43" t="s">
        <v>58</v>
      </c>
      <c r="I355" s="44" t="s">
        <v>157</v>
      </c>
      <c r="J355" s="44" t="s">
        <v>158</v>
      </c>
      <c r="K355" s="44" t="s">
        <v>159</v>
      </c>
      <c r="L355" s="44" t="s">
        <v>160</v>
      </c>
      <c r="M355" s="43" t="s">
        <v>161</v>
      </c>
      <c r="N355" s="45" t="s">
        <v>53</v>
      </c>
      <c r="O355" s="43" t="s">
        <v>54</v>
      </c>
      <c r="P355" s="43" t="s">
        <v>16</v>
      </c>
      <c r="Q355" s="43" t="s">
        <v>238</v>
      </c>
      <c r="R355" s="43" t="s">
        <v>57</v>
      </c>
      <c r="S355" s="43" t="s">
        <v>64</v>
      </c>
      <c r="T355" s="43" t="s">
        <v>62</v>
      </c>
      <c r="U355" s="43" t="s">
        <v>63</v>
      </c>
      <c r="V355" s="42" t="s">
        <v>464</v>
      </c>
    </row>
    <row r="356" spans="1:22" s="90" customFormat="1" ht="84.4" customHeight="1" x14ac:dyDescent="0.25">
      <c r="A356" s="95">
        <v>186</v>
      </c>
      <c r="B356" s="47" t="s">
        <v>409</v>
      </c>
      <c r="C356" s="47" t="s">
        <v>125</v>
      </c>
      <c r="D356" s="109">
        <v>15</v>
      </c>
      <c r="E356" s="50">
        <v>312.26</v>
      </c>
      <c r="F356" s="50">
        <f>D356*E356</f>
        <v>4683.8999999999996</v>
      </c>
      <c r="G356" s="50"/>
      <c r="H356" s="50"/>
      <c r="I356" s="50">
        <f>VLOOKUP($F$72,Tabisr,1)</f>
        <v>5925.91</v>
      </c>
      <c r="J356" s="51">
        <f>+F356-I356</f>
        <v>-1242.0100000000002</v>
      </c>
      <c r="K356" s="52">
        <f>VLOOKUP($F$72,Tabisr,4)</f>
        <v>0.21360000000000001</v>
      </c>
      <c r="L356" s="50">
        <f>(F356-4244.01)*17.92%</f>
        <v>78.828287999999901</v>
      </c>
      <c r="M356" s="50">
        <v>388.05</v>
      </c>
      <c r="N356" s="53">
        <f>L356+M356</f>
        <v>466.87828799999988</v>
      </c>
      <c r="O356" s="50">
        <f>VLOOKUP($F$72,Tabsub,3)</f>
        <v>0</v>
      </c>
      <c r="P356" s="50"/>
      <c r="Q356" s="54"/>
      <c r="R356" s="50"/>
      <c r="S356" s="50"/>
      <c r="T356" s="51">
        <f>F356+G356+H356-N356+O356-P356-Q356-R356-S356</f>
        <v>4217.0217119999998</v>
      </c>
      <c r="U356" s="51">
        <f>T356-G356</f>
        <v>4217.0217119999998</v>
      </c>
      <c r="V356" s="41"/>
    </row>
    <row r="357" spans="1:22" s="90" customFormat="1" ht="84.4" customHeight="1" x14ac:dyDescent="0.25">
      <c r="A357" s="95">
        <v>291</v>
      </c>
      <c r="B357" s="47" t="s">
        <v>407</v>
      </c>
      <c r="C357" s="47" t="s">
        <v>68</v>
      </c>
      <c r="D357" s="94">
        <v>15</v>
      </c>
      <c r="E357" s="84">
        <v>263.56</v>
      </c>
      <c r="F357" s="84">
        <f>D357*E357</f>
        <v>3953.4</v>
      </c>
      <c r="G357" s="84"/>
      <c r="H357" s="84"/>
      <c r="I357" s="84">
        <f>VLOOKUP($F$49,Tabisr,1)</f>
        <v>2422.81</v>
      </c>
      <c r="J357" s="85">
        <f t="shared" ref="J357" si="266">+F357-I357</f>
        <v>1530.5900000000001</v>
      </c>
      <c r="K357" s="86">
        <f>VLOOKUP($F$49,Tabisr,4)</f>
        <v>0.10879999999999999</v>
      </c>
      <c r="L357" s="84">
        <f>(F357-3651.01)*16%</f>
        <v>48.382399999999983</v>
      </c>
      <c r="M357" s="84">
        <v>293.25</v>
      </c>
      <c r="N357" s="87">
        <f>M357+L357</f>
        <v>341.63239999999996</v>
      </c>
      <c r="O357" s="84">
        <f>VLOOKUP($F$49,Tabsub,3)</f>
        <v>0</v>
      </c>
      <c r="P357" s="84"/>
      <c r="Q357" s="88"/>
      <c r="R357" s="84"/>
      <c r="S357" s="84"/>
      <c r="T357" s="85">
        <f t="shared" ref="T357" si="267">F357+G357+H357-N357+O357-P357-Q357-R357-S357</f>
        <v>3611.7676000000001</v>
      </c>
      <c r="U357" s="85">
        <f>T357-G357</f>
        <v>3611.7676000000001</v>
      </c>
      <c r="V357" s="41"/>
    </row>
    <row r="358" spans="1:22" s="90" customFormat="1" ht="15.75" x14ac:dyDescent="0.25">
      <c r="A358" s="99">
        <v>187</v>
      </c>
      <c r="B358" s="63" t="s">
        <v>408</v>
      </c>
      <c r="C358" s="89" t="s">
        <v>74</v>
      </c>
      <c r="D358" s="132"/>
      <c r="E358" s="132"/>
      <c r="F358" s="66"/>
      <c r="G358" s="66"/>
      <c r="H358" s="176"/>
      <c r="I358" s="66">
        <f t="shared" ref="I358:I362" si="268">VLOOKUP($F$368,Tabisr,1)</f>
        <v>4257.91</v>
      </c>
      <c r="J358" s="67">
        <f t="shared" ref="J358:J362" si="269">+F358-I358</f>
        <v>-4257.91</v>
      </c>
      <c r="K358" s="68">
        <f t="shared" ref="K358:K362" si="270">VLOOKUP($F$368,Tabisr,4)</f>
        <v>0.16</v>
      </c>
      <c r="L358" s="66">
        <f>(F358-3651.01)*16%</f>
        <v>-584.16160000000002</v>
      </c>
      <c r="M358" s="66">
        <v>293.25</v>
      </c>
      <c r="N358" s="73"/>
      <c r="O358" s="176"/>
      <c r="P358" s="176"/>
      <c r="Q358" s="176"/>
      <c r="R358" s="176"/>
      <c r="S358" s="176"/>
      <c r="T358" s="67">
        <f t="shared" ref="T358:T362" si="271">F358+G358+H358-N358+O358-P358-Q358-R358-S358</f>
        <v>0</v>
      </c>
      <c r="U358" s="67">
        <f>T358-G358</f>
        <v>0</v>
      </c>
      <c r="V358" s="41"/>
    </row>
    <row r="359" spans="1:22" s="90" customFormat="1" ht="84.4" customHeight="1" x14ac:dyDescent="0.25">
      <c r="A359" s="11">
        <v>188</v>
      </c>
      <c r="B359" s="47" t="s">
        <v>60</v>
      </c>
      <c r="C359" s="74" t="s">
        <v>88</v>
      </c>
      <c r="D359" s="109">
        <v>15</v>
      </c>
      <c r="E359" s="109">
        <v>214.1</v>
      </c>
      <c r="F359" s="50">
        <f>D359*E359</f>
        <v>3211.5</v>
      </c>
      <c r="G359" s="50"/>
      <c r="H359" s="11"/>
      <c r="I359" s="50">
        <f t="shared" si="268"/>
        <v>4257.91</v>
      </c>
      <c r="J359" s="51">
        <f t="shared" si="269"/>
        <v>-1046.4099999999999</v>
      </c>
      <c r="K359" s="52">
        <f t="shared" si="270"/>
        <v>0.16</v>
      </c>
      <c r="L359" s="50">
        <f>(F359-2077.51)*10.88%</f>
        <v>123.37811199999999</v>
      </c>
      <c r="M359" s="50">
        <v>121.95</v>
      </c>
      <c r="N359" s="53">
        <f>L359+M359</f>
        <v>245.32811199999998</v>
      </c>
      <c r="O359" s="11"/>
      <c r="P359" s="11"/>
      <c r="Q359" s="11"/>
      <c r="R359" s="11"/>
      <c r="S359" s="11"/>
      <c r="T359" s="51">
        <f t="shared" si="271"/>
        <v>2966.1718879999999</v>
      </c>
      <c r="U359" s="51">
        <f>T359-G359</f>
        <v>2966.1718879999999</v>
      </c>
      <c r="V359" s="41"/>
    </row>
    <row r="360" spans="1:22" s="90" customFormat="1" ht="84.4" customHeight="1" x14ac:dyDescent="0.25">
      <c r="A360" s="11">
        <v>189</v>
      </c>
      <c r="B360" s="47" t="s">
        <v>242</v>
      </c>
      <c r="C360" s="74" t="s">
        <v>88</v>
      </c>
      <c r="D360" s="109">
        <v>15</v>
      </c>
      <c r="E360" s="109">
        <v>263.56</v>
      </c>
      <c r="F360" s="50">
        <f>D360*E360</f>
        <v>3953.4</v>
      </c>
      <c r="G360" s="50"/>
      <c r="H360" s="11"/>
      <c r="I360" s="50">
        <f t="shared" si="268"/>
        <v>4257.91</v>
      </c>
      <c r="J360" s="51">
        <f t="shared" si="269"/>
        <v>-304.50999999999976</v>
      </c>
      <c r="K360" s="52">
        <f t="shared" si="270"/>
        <v>0.16</v>
      </c>
      <c r="L360" s="58">
        <f>(F360-2077.51)*10.88%</f>
        <v>204.09683200000001</v>
      </c>
      <c r="M360" s="50">
        <v>121.95</v>
      </c>
      <c r="N360" s="170">
        <f>L360+M360</f>
        <v>326.04683199999999</v>
      </c>
      <c r="O360" s="11"/>
      <c r="P360" s="11"/>
      <c r="Q360" s="120"/>
      <c r="R360" s="11"/>
      <c r="S360" s="11"/>
      <c r="T360" s="51">
        <f t="shared" si="271"/>
        <v>3627.3531680000001</v>
      </c>
      <c r="U360" s="168">
        <f>T360-G360</f>
        <v>3627.3531680000001</v>
      </c>
      <c r="V360" s="41"/>
    </row>
    <row r="361" spans="1:22" s="90" customFormat="1" ht="15.75" x14ac:dyDescent="0.25">
      <c r="A361" s="99">
        <v>190</v>
      </c>
      <c r="B361" s="63" t="s">
        <v>240</v>
      </c>
      <c r="C361" s="89" t="s">
        <v>88</v>
      </c>
      <c r="D361" s="132"/>
      <c r="E361" s="132"/>
      <c r="F361" s="66"/>
      <c r="G361" s="66"/>
      <c r="H361" s="99"/>
      <c r="I361" s="66"/>
      <c r="J361" s="67"/>
      <c r="K361" s="68"/>
      <c r="L361" s="66"/>
      <c r="M361" s="66"/>
      <c r="N361" s="73"/>
      <c r="O361" s="99"/>
      <c r="P361" s="99"/>
      <c r="Q361" s="154"/>
      <c r="R361" s="99"/>
      <c r="S361" s="99"/>
      <c r="T361" s="67"/>
      <c r="U361" s="67"/>
      <c r="V361" s="41"/>
    </row>
    <row r="362" spans="1:22" s="90" customFormat="1" ht="84.4" customHeight="1" x14ac:dyDescent="0.25">
      <c r="A362" s="11">
        <v>191</v>
      </c>
      <c r="B362" s="177" t="s">
        <v>230</v>
      </c>
      <c r="C362" s="74" t="s">
        <v>300</v>
      </c>
      <c r="D362" s="109">
        <v>15</v>
      </c>
      <c r="E362" s="109">
        <v>414.83</v>
      </c>
      <c r="F362" s="50">
        <f>D362*E362</f>
        <v>6222.45</v>
      </c>
      <c r="G362" s="50"/>
      <c r="H362" s="11"/>
      <c r="I362" s="50">
        <f t="shared" si="268"/>
        <v>4257.91</v>
      </c>
      <c r="J362" s="51">
        <f t="shared" si="269"/>
        <v>1964.54</v>
      </c>
      <c r="K362" s="52">
        <f t="shared" si="270"/>
        <v>0.16</v>
      </c>
      <c r="L362" s="50">
        <f>(F362-2077.51)*10.88%</f>
        <v>450.969472</v>
      </c>
      <c r="M362" s="50">
        <v>121.95</v>
      </c>
      <c r="N362" s="53">
        <v>690.94</v>
      </c>
      <c r="O362" s="11"/>
      <c r="P362" s="11"/>
      <c r="Q362" s="120"/>
      <c r="R362" s="11"/>
      <c r="S362" s="11"/>
      <c r="T362" s="51">
        <f t="shared" si="271"/>
        <v>5531.51</v>
      </c>
      <c r="U362" s="51">
        <f>T362-G362</f>
        <v>5531.51</v>
      </c>
      <c r="V362" s="41"/>
    </row>
    <row r="363" spans="1:22" s="90" customFormat="1" ht="15.75" x14ac:dyDescent="0.25">
      <c r="A363" s="91"/>
      <c r="B363" s="124"/>
      <c r="C363" s="125"/>
      <c r="D363" s="91"/>
      <c r="E363" s="91"/>
      <c r="F363" s="126">
        <f>+SUM(F356:F362)</f>
        <v>22024.649999999998</v>
      </c>
      <c r="G363" s="126">
        <f>+SUM(G356:G362)</f>
        <v>0</v>
      </c>
      <c r="H363" s="126">
        <f>+SUM(H356:H362)</f>
        <v>0</v>
      </c>
      <c r="I363" s="126">
        <f t="shared" ref="I363:S363" si="272">+SUM(I356:I362)</f>
        <v>25380.36</v>
      </c>
      <c r="J363" s="126">
        <f t="shared" si="272"/>
        <v>-3355.71</v>
      </c>
      <c r="K363" s="126">
        <f t="shared" si="272"/>
        <v>0.96240000000000014</v>
      </c>
      <c r="L363" s="126">
        <f t="shared" si="272"/>
        <v>321.49350399999986</v>
      </c>
      <c r="M363" s="126">
        <f t="shared" si="272"/>
        <v>1340.4</v>
      </c>
      <c r="N363" s="127">
        <f>+SUM(N356:N362)</f>
        <v>2070.825632</v>
      </c>
      <c r="O363" s="126">
        <f t="shared" si="272"/>
        <v>0</v>
      </c>
      <c r="P363" s="126">
        <f>+SUM(P356:P362)</f>
        <v>0</v>
      </c>
      <c r="Q363" s="126">
        <f>+SUM(Q356:Q362)</f>
        <v>0</v>
      </c>
      <c r="R363" s="126">
        <f t="shared" si="272"/>
        <v>0</v>
      </c>
      <c r="S363" s="126">
        <f t="shared" si="272"/>
        <v>0</v>
      </c>
      <c r="T363" s="126">
        <f>+SUM(T356:T362)</f>
        <v>19953.824368000001</v>
      </c>
      <c r="U363" s="126">
        <f>+SUM(U356:U362)</f>
        <v>19953.824368000001</v>
      </c>
    </row>
    <row r="364" spans="1:22" s="90" customFormat="1" ht="8.4499999999999993" customHeight="1" x14ac:dyDescent="0.25">
      <c r="A364" s="91"/>
      <c r="B364" s="124"/>
      <c r="C364" s="125"/>
      <c r="D364" s="91"/>
      <c r="E364" s="91"/>
      <c r="F364" s="126"/>
      <c r="G364" s="126"/>
      <c r="H364" s="126"/>
      <c r="I364" s="126"/>
      <c r="J364" s="126"/>
      <c r="K364" s="126"/>
      <c r="L364" s="126"/>
      <c r="M364" s="126"/>
      <c r="N364" s="127"/>
      <c r="O364" s="126"/>
      <c r="P364" s="126"/>
      <c r="Q364" s="126"/>
      <c r="R364" s="126"/>
      <c r="S364" s="126"/>
      <c r="T364" s="126"/>
      <c r="U364" s="126"/>
    </row>
    <row r="365" spans="1:22" s="90" customFormat="1" ht="33.6" customHeight="1" x14ac:dyDescent="0.25">
      <c r="A365" s="91"/>
      <c r="B365" s="124"/>
      <c r="C365" s="125"/>
      <c r="D365" s="91"/>
      <c r="E365" s="91"/>
      <c r="F365" s="126"/>
      <c r="G365" s="126"/>
      <c r="H365" s="126"/>
      <c r="I365" s="126"/>
      <c r="J365" s="126"/>
      <c r="K365" s="126"/>
      <c r="L365" s="126"/>
      <c r="M365" s="126"/>
      <c r="N365" s="127"/>
      <c r="O365" s="126"/>
      <c r="P365" s="126"/>
      <c r="Q365" s="126"/>
      <c r="R365" s="126"/>
      <c r="S365" s="126"/>
      <c r="T365" s="126"/>
      <c r="U365" s="126"/>
    </row>
    <row r="366" spans="1:22" s="90" customFormat="1" ht="15.75" x14ac:dyDescent="0.25">
      <c r="A366" s="184" t="s">
        <v>211</v>
      </c>
      <c r="B366" s="184"/>
      <c r="C366" s="184"/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</row>
    <row r="367" spans="1:22" s="90" customFormat="1" ht="47.25" x14ac:dyDescent="0.25">
      <c r="A367" s="43" t="s">
        <v>55</v>
      </c>
      <c r="B367" s="43" t="s">
        <v>13</v>
      </c>
      <c r="C367" s="43" t="s">
        <v>66</v>
      </c>
      <c r="D367" s="43" t="s">
        <v>21</v>
      </c>
      <c r="E367" s="43" t="s">
        <v>15</v>
      </c>
      <c r="F367" s="43" t="s">
        <v>14</v>
      </c>
      <c r="G367" s="43" t="s">
        <v>52</v>
      </c>
      <c r="H367" s="43" t="s">
        <v>58</v>
      </c>
      <c r="I367" s="44" t="s">
        <v>157</v>
      </c>
      <c r="J367" s="44" t="s">
        <v>158</v>
      </c>
      <c r="K367" s="44" t="s">
        <v>159</v>
      </c>
      <c r="L367" s="44" t="s">
        <v>160</v>
      </c>
      <c r="M367" s="43" t="s">
        <v>161</v>
      </c>
      <c r="N367" s="45" t="s">
        <v>53</v>
      </c>
      <c r="O367" s="43" t="s">
        <v>54</v>
      </c>
      <c r="P367" s="43" t="s">
        <v>16</v>
      </c>
      <c r="Q367" s="43" t="s">
        <v>238</v>
      </c>
      <c r="R367" s="43" t="s">
        <v>57</v>
      </c>
      <c r="S367" s="43" t="s">
        <v>64</v>
      </c>
      <c r="T367" s="43" t="s">
        <v>62</v>
      </c>
      <c r="U367" s="43" t="s">
        <v>63</v>
      </c>
      <c r="V367" s="42" t="s">
        <v>464</v>
      </c>
    </row>
    <row r="368" spans="1:22" s="90" customFormat="1" ht="84.4" customHeight="1" x14ac:dyDescent="0.25">
      <c r="A368" s="11">
        <v>192</v>
      </c>
      <c r="B368" s="47" t="s">
        <v>411</v>
      </c>
      <c r="C368" s="47" t="s">
        <v>125</v>
      </c>
      <c r="D368" s="109">
        <v>15</v>
      </c>
      <c r="E368" s="50">
        <v>312.26</v>
      </c>
      <c r="F368" s="50">
        <f>D368*E368</f>
        <v>4683.8999999999996</v>
      </c>
      <c r="G368" s="50"/>
      <c r="H368" s="50"/>
      <c r="I368" s="50">
        <f>VLOOKUP($F$72,Tabisr,1)</f>
        <v>5925.91</v>
      </c>
      <c r="J368" s="51">
        <f>+F368-I368</f>
        <v>-1242.0100000000002</v>
      </c>
      <c r="K368" s="52">
        <f>VLOOKUP($F$72,Tabisr,4)</f>
        <v>0.21360000000000001</v>
      </c>
      <c r="L368" s="50">
        <f>(F368-4244.01)*17.92%</f>
        <v>78.828287999999901</v>
      </c>
      <c r="M368" s="50">
        <v>388.05</v>
      </c>
      <c r="N368" s="53">
        <f>L368+M368</f>
        <v>466.87828799999988</v>
      </c>
      <c r="O368" s="50">
        <f>VLOOKUP($F$72,Tabsub,3)</f>
        <v>0</v>
      </c>
      <c r="P368" s="50"/>
      <c r="Q368" s="54"/>
      <c r="R368" s="50"/>
      <c r="S368" s="50"/>
      <c r="T368" s="51">
        <f>F368+G368+H368-N368+O368-P368-Q368-R368-S368</f>
        <v>4217.0217119999998</v>
      </c>
      <c r="U368" s="51">
        <f>T368-G368</f>
        <v>4217.0217119999998</v>
      </c>
      <c r="V368" s="41"/>
    </row>
    <row r="369" spans="1:22" s="90" customFormat="1" ht="15.75" x14ac:dyDescent="0.25">
      <c r="A369" s="99">
        <v>193</v>
      </c>
      <c r="B369" s="63" t="s">
        <v>240</v>
      </c>
      <c r="C369" s="63" t="s">
        <v>88</v>
      </c>
      <c r="D369" s="132"/>
      <c r="E369" s="132"/>
      <c r="F369" s="66"/>
      <c r="G369" s="66"/>
      <c r="H369" s="99"/>
      <c r="I369" s="66"/>
      <c r="J369" s="67"/>
      <c r="K369" s="68"/>
      <c r="L369" s="66"/>
      <c r="M369" s="66"/>
      <c r="N369" s="73"/>
      <c r="O369" s="99"/>
      <c r="P369" s="99"/>
      <c r="Q369" s="154"/>
      <c r="R369" s="99"/>
      <c r="S369" s="99"/>
      <c r="T369" s="67"/>
      <c r="U369" s="67"/>
      <c r="V369" s="41"/>
    </row>
    <row r="370" spans="1:22" s="90" customFormat="1" ht="84.4" customHeight="1" x14ac:dyDescent="0.25">
      <c r="A370" s="11">
        <v>194</v>
      </c>
      <c r="B370" s="47" t="s">
        <v>256</v>
      </c>
      <c r="C370" s="47" t="s">
        <v>68</v>
      </c>
      <c r="D370" s="109">
        <v>15</v>
      </c>
      <c r="E370" s="109">
        <v>263.56</v>
      </c>
      <c r="F370" s="50">
        <f>D370*E370</f>
        <v>3953.4</v>
      </c>
      <c r="G370" s="50"/>
      <c r="H370" s="11"/>
      <c r="I370" s="50">
        <f>VLOOKUP($F$368,Tabisr,1)</f>
        <v>4257.91</v>
      </c>
      <c r="J370" s="51">
        <f t="shared" ref="J370" si="273">+F370-I370</f>
        <v>-304.50999999999976</v>
      </c>
      <c r="K370" s="52">
        <f>VLOOKUP($F$368,Tabisr,4)</f>
        <v>0.16</v>
      </c>
      <c r="L370" s="50">
        <f>(F370-3651.01)*16%</f>
        <v>48.382399999999983</v>
      </c>
      <c r="M370" s="50">
        <v>293.25</v>
      </c>
      <c r="N370" s="53">
        <f>L370+M370</f>
        <v>341.63239999999996</v>
      </c>
      <c r="O370" s="50"/>
      <c r="P370" s="50"/>
      <c r="Q370" s="54"/>
      <c r="R370" s="50"/>
      <c r="S370" s="50"/>
      <c r="T370" s="51">
        <f>F370+G370+H370-N370+O370-P370-Q370-R370-S370</f>
        <v>3611.7676000000001</v>
      </c>
      <c r="U370" s="51">
        <f>T370-G370</f>
        <v>3611.7676000000001</v>
      </c>
      <c r="V370" s="41"/>
    </row>
    <row r="371" spans="1:22" s="90" customFormat="1" ht="15.75" x14ac:dyDescent="0.25">
      <c r="A371" s="174"/>
      <c r="B371" s="113"/>
      <c r="C371" s="114"/>
      <c r="D371" s="115"/>
      <c r="E371" s="115"/>
      <c r="F371" s="117">
        <f>+SUM(F368:F370)</f>
        <v>8637.2999999999993</v>
      </c>
      <c r="G371" s="117">
        <f>+SUM(G368:G370)</f>
        <v>0</v>
      </c>
      <c r="H371" s="117">
        <f t="shared" ref="H371:S371" si="274">+SUM(H368:H370)</f>
        <v>0</v>
      </c>
      <c r="I371" s="117">
        <f t="shared" si="274"/>
        <v>10183.82</v>
      </c>
      <c r="J371" s="117">
        <f t="shared" si="274"/>
        <v>-1546.52</v>
      </c>
      <c r="K371" s="117">
        <f t="shared" si="274"/>
        <v>0.37360000000000004</v>
      </c>
      <c r="L371" s="117">
        <f t="shared" si="274"/>
        <v>127.21068799999989</v>
      </c>
      <c r="M371" s="117">
        <f t="shared" si="274"/>
        <v>681.3</v>
      </c>
      <c r="N371" s="118">
        <f>+SUM(N368:N370)</f>
        <v>808.51068799999985</v>
      </c>
      <c r="O371" s="117">
        <f t="shared" si="274"/>
        <v>0</v>
      </c>
      <c r="P371" s="117">
        <f t="shared" si="274"/>
        <v>0</v>
      </c>
      <c r="Q371" s="117">
        <f>+SUM(Q368:Q370)</f>
        <v>0</v>
      </c>
      <c r="R371" s="117">
        <f t="shared" si="274"/>
        <v>0</v>
      </c>
      <c r="S371" s="117">
        <f t="shared" si="274"/>
        <v>0</v>
      </c>
      <c r="T371" s="117">
        <f>+SUM(T368:T370)</f>
        <v>7828.7893119999999</v>
      </c>
      <c r="U371" s="117">
        <f>+SUM(U368:U370)</f>
        <v>7828.7893119999999</v>
      </c>
    </row>
    <row r="372" spans="1:22" s="90" customFormat="1" ht="13.9" customHeight="1" x14ac:dyDescent="0.25">
      <c r="A372" s="174"/>
      <c r="B372" s="113"/>
      <c r="C372" s="114"/>
      <c r="D372" s="115"/>
      <c r="E372" s="115"/>
      <c r="F372" s="117"/>
      <c r="G372" s="117"/>
      <c r="H372" s="117"/>
      <c r="I372" s="117"/>
      <c r="J372" s="117"/>
      <c r="K372" s="117"/>
      <c r="L372" s="117"/>
      <c r="M372" s="117"/>
      <c r="N372" s="118"/>
      <c r="O372" s="117"/>
      <c r="P372" s="117"/>
      <c r="Q372" s="117"/>
      <c r="R372" s="117"/>
      <c r="S372" s="117"/>
      <c r="T372" s="117"/>
      <c r="U372" s="117"/>
    </row>
    <row r="373" spans="1:22" s="90" customFormat="1" ht="15.75" x14ac:dyDescent="0.25">
      <c r="A373" s="174"/>
      <c r="B373" s="113"/>
      <c r="C373" s="114"/>
      <c r="D373" s="115"/>
      <c r="E373" s="115"/>
      <c r="F373" s="117"/>
      <c r="G373" s="117"/>
      <c r="H373" s="117"/>
      <c r="I373" s="117"/>
      <c r="J373" s="117"/>
      <c r="K373" s="117"/>
      <c r="L373" s="117"/>
      <c r="M373" s="117"/>
      <c r="N373" s="118"/>
      <c r="O373" s="117"/>
      <c r="P373" s="117"/>
      <c r="Q373" s="117"/>
      <c r="R373" s="117"/>
      <c r="S373" s="117"/>
      <c r="T373" s="159"/>
      <c r="U373" s="159"/>
    </row>
    <row r="374" spans="1:22" s="90" customFormat="1" ht="15.75" x14ac:dyDescent="0.25">
      <c r="A374" s="184" t="s">
        <v>212</v>
      </c>
      <c r="B374" s="184"/>
      <c r="C374" s="184"/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</row>
    <row r="375" spans="1:22" s="90" customFormat="1" ht="47.25" x14ac:dyDescent="0.25">
      <c r="A375" s="43" t="s">
        <v>55</v>
      </c>
      <c r="B375" s="43" t="s">
        <v>13</v>
      </c>
      <c r="C375" s="43" t="s">
        <v>66</v>
      </c>
      <c r="D375" s="43" t="s">
        <v>21</v>
      </c>
      <c r="E375" s="43" t="s">
        <v>15</v>
      </c>
      <c r="F375" s="43" t="s">
        <v>14</v>
      </c>
      <c r="G375" s="43" t="s">
        <v>52</v>
      </c>
      <c r="H375" s="43" t="s">
        <v>58</v>
      </c>
      <c r="I375" s="44" t="s">
        <v>157</v>
      </c>
      <c r="J375" s="44" t="s">
        <v>158</v>
      </c>
      <c r="K375" s="44" t="s">
        <v>159</v>
      </c>
      <c r="L375" s="44" t="s">
        <v>160</v>
      </c>
      <c r="M375" s="43" t="s">
        <v>161</v>
      </c>
      <c r="N375" s="45" t="s">
        <v>53</v>
      </c>
      <c r="O375" s="43" t="s">
        <v>54</v>
      </c>
      <c r="P375" s="43" t="s">
        <v>16</v>
      </c>
      <c r="Q375" s="43" t="s">
        <v>238</v>
      </c>
      <c r="R375" s="43" t="s">
        <v>57</v>
      </c>
      <c r="S375" s="43" t="s">
        <v>64</v>
      </c>
      <c r="T375" s="43" t="s">
        <v>62</v>
      </c>
      <c r="U375" s="43" t="s">
        <v>63</v>
      </c>
      <c r="V375" s="42" t="s">
        <v>464</v>
      </c>
    </row>
    <row r="376" spans="1:22" s="90" customFormat="1" ht="84.95" customHeight="1" x14ac:dyDescent="0.25">
      <c r="A376" s="11">
        <v>195</v>
      </c>
      <c r="B376" s="47" t="s">
        <v>412</v>
      </c>
      <c r="C376" s="47" t="s">
        <v>125</v>
      </c>
      <c r="D376" s="109">
        <v>15</v>
      </c>
      <c r="E376" s="50">
        <v>312.26</v>
      </c>
      <c r="F376" s="50">
        <f>D376*E376</f>
        <v>4683.8999999999996</v>
      </c>
      <c r="G376" s="50"/>
      <c r="H376" s="50"/>
      <c r="I376" s="50">
        <f>VLOOKUP($F$72,Tabisr,1)</f>
        <v>5925.91</v>
      </c>
      <c r="J376" s="51">
        <f>+F376-I376</f>
        <v>-1242.0100000000002</v>
      </c>
      <c r="K376" s="52">
        <f>VLOOKUP($F$72,Tabisr,4)</f>
        <v>0.21360000000000001</v>
      </c>
      <c r="L376" s="50">
        <f>(F376-4244.01)*17.92%</f>
        <v>78.828287999999901</v>
      </c>
      <c r="M376" s="50">
        <v>388.05</v>
      </c>
      <c r="N376" s="53">
        <f>L376+M376</f>
        <v>466.87828799999988</v>
      </c>
      <c r="O376" s="50">
        <f>VLOOKUP($F$72,Tabsub,3)</f>
        <v>0</v>
      </c>
      <c r="P376" s="50"/>
      <c r="Q376" s="54"/>
      <c r="R376" s="50"/>
      <c r="S376" s="50"/>
      <c r="T376" s="51">
        <f>F376+G376+H376-N376+O376-P376-Q376-R376-S376</f>
        <v>4217.0217119999998</v>
      </c>
      <c r="U376" s="51">
        <f>T376-G376</f>
        <v>4217.0217119999998</v>
      </c>
      <c r="V376" s="41"/>
    </row>
    <row r="377" spans="1:22" s="90" customFormat="1" ht="84.95" customHeight="1" x14ac:dyDescent="0.25">
      <c r="A377" s="11">
        <v>196</v>
      </c>
      <c r="B377" s="47" t="s">
        <v>413</v>
      </c>
      <c r="C377" s="47" t="s">
        <v>68</v>
      </c>
      <c r="D377" s="94">
        <v>15</v>
      </c>
      <c r="E377" s="84">
        <v>263.56</v>
      </c>
      <c r="F377" s="84">
        <f>D377*E377</f>
        <v>3953.4</v>
      </c>
      <c r="G377" s="84"/>
      <c r="H377" s="84"/>
      <c r="I377" s="84">
        <f>VLOOKUP($F$49,Tabisr,1)</f>
        <v>2422.81</v>
      </c>
      <c r="J377" s="85">
        <f t="shared" ref="J377" si="275">+F377-I377</f>
        <v>1530.5900000000001</v>
      </c>
      <c r="K377" s="86">
        <f>VLOOKUP($F$49,Tabisr,4)</f>
        <v>0.10879999999999999</v>
      </c>
      <c r="L377" s="84">
        <f>(F377-3651.01)*16%</f>
        <v>48.382399999999983</v>
      </c>
      <c r="M377" s="84">
        <v>293.25</v>
      </c>
      <c r="N377" s="87">
        <f>M377+L377</f>
        <v>341.63239999999996</v>
      </c>
      <c r="O377" s="84">
        <f>VLOOKUP($F$49,Tabsub,3)</f>
        <v>0</v>
      </c>
      <c r="P377" s="84"/>
      <c r="Q377" s="88"/>
      <c r="R377" s="84"/>
      <c r="S377" s="84"/>
      <c r="T377" s="85">
        <f t="shared" ref="T377" si="276">F377+G377+H377-N377+O377-P377-Q377-R377-S377</f>
        <v>3611.7676000000001</v>
      </c>
      <c r="U377" s="85">
        <f>T377-G377</f>
        <v>3611.7676000000001</v>
      </c>
      <c r="V377" s="41"/>
    </row>
    <row r="378" spans="1:22" s="90" customFormat="1" ht="84.95" customHeight="1" x14ac:dyDescent="0.25">
      <c r="A378" s="11">
        <v>197</v>
      </c>
      <c r="B378" s="47" t="s">
        <v>427</v>
      </c>
      <c r="C378" s="178" t="s">
        <v>260</v>
      </c>
      <c r="D378" s="109">
        <v>15</v>
      </c>
      <c r="E378" s="109">
        <v>214.1</v>
      </c>
      <c r="F378" s="50">
        <f>D378*E378</f>
        <v>3211.5</v>
      </c>
      <c r="G378" s="50"/>
      <c r="H378" s="11"/>
      <c r="I378" s="50">
        <f>VLOOKUP($F$376,Tabisr,1)</f>
        <v>4257.91</v>
      </c>
      <c r="J378" s="51">
        <f t="shared" ref="J378:J380" si="277">+F378-I378</f>
        <v>-1046.4099999999999</v>
      </c>
      <c r="K378" s="52">
        <f>VLOOKUP($F$376,Tabisr,4)</f>
        <v>0.16</v>
      </c>
      <c r="L378" s="50">
        <f>(F378-2077.51)*10.88%</f>
        <v>123.37811199999999</v>
      </c>
      <c r="M378" s="50">
        <v>121.95</v>
      </c>
      <c r="N378" s="53">
        <f>L378+M378</f>
        <v>245.32811199999998</v>
      </c>
      <c r="O378" s="50">
        <f>VLOOKUP($F$380,Tabsub,3)</f>
        <v>125.1</v>
      </c>
      <c r="P378" s="50"/>
      <c r="Q378" s="54"/>
      <c r="R378" s="50"/>
      <c r="S378" s="50"/>
      <c r="T378" s="51">
        <f>F378+G378+H378-N378+O378-P378-Q378-R378-S378</f>
        <v>3091.2718879999998</v>
      </c>
      <c r="U378" s="51">
        <f>T378-G378</f>
        <v>3091.2718879999998</v>
      </c>
      <c r="V378" s="41"/>
    </row>
    <row r="379" spans="1:22" s="90" customFormat="1" ht="84.95" customHeight="1" x14ac:dyDescent="0.25">
      <c r="A379" s="11">
        <v>198</v>
      </c>
      <c r="B379" s="47" t="s">
        <v>290</v>
      </c>
      <c r="C379" s="47" t="s">
        <v>300</v>
      </c>
      <c r="D379" s="109">
        <v>15</v>
      </c>
      <c r="E379" s="109">
        <v>263.56</v>
      </c>
      <c r="F379" s="50">
        <f>D379*E379</f>
        <v>3953.4</v>
      </c>
      <c r="G379" s="50"/>
      <c r="H379" s="179"/>
      <c r="I379" s="50">
        <f>VLOOKUP($F$376,Tabisr,1)</f>
        <v>4257.91</v>
      </c>
      <c r="J379" s="51">
        <f t="shared" si="277"/>
        <v>-304.50999999999976</v>
      </c>
      <c r="K379" s="52">
        <f>VLOOKUP($F$376,Tabisr,4)</f>
        <v>0.16</v>
      </c>
      <c r="L379" s="50">
        <f>(F379-3651.01)*16%</f>
        <v>48.382399999999983</v>
      </c>
      <c r="M379" s="50">
        <v>293.25</v>
      </c>
      <c r="N379" s="53">
        <f>L379+M379</f>
        <v>341.63239999999996</v>
      </c>
      <c r="O379" s="179"/>
      <c r="P379" s="46"/>
      <c r="Q379" s="179"/>
      <c r="R379" s="179"/>
      <c r="S379" s="179"/>
      <c r="T379" s="51">
        <f>F379+G379+H379-N379+O379-P379-Q379-R379-S379</f>
        <v>3611.7676000000001</v>
      </c>
      <c r="U379" s="51">
        <f>T379-G379</f>
        <v>3611.7676000000001</v>
      </c>
      <c r="V379" s="41"/>
    </row>
    <row r="380" spans="1:22" s="90" customFormat="1" ht="84.95" customHeight="1" x14ac:dyDescent="0.25">
      <c r="A380" s="11">
        <v>199</v>
      </c>
      <c r="B380" s="180" t="s">
        <v>173</v>
      </c>
      <c r="C380" s="178" t="s">
        <v>88</v>
      </c>
      <c r="D380" s="109">
        <v>15</v>
      </c>
      <c r="E380" s="109">
        <v>214.1</v>
      </c>
      <c r="F380" s="50">
        <f>D380*E380</f>
        <v>3211.5</v>
      </c>
      <c r="G380" s="50"/>
      <c r="H380" s="11"/>
      <c r="I380" s="50">
        <f>VLOOKUP($F$376,Tabisr,1)</f>
        <v>4257.91</v>
      </c>
      <c r="J380" s="51">
        <f t="shared" si="277"/>
        <v>-1046.4099999999999</v>
      </c>
      <c r="K380" s="52">
        <f>VLOOKUP($F$376,Tabisr,4)</f>
        <v>0.16</v>
      </c>
      <c r="L380" s="50">
        <f>(F380-2077.51)*10.88%</f>
        <v>123.37811199999999</v>
      </c>
      <c r="M380" s="50">
        <v>121.95</v>
      </c>
      <c r="N380" s="53">
        <f>L380+M380</f>
        <v>245.32811199999998</v>
      </c>
      <c r="O380" s="50">
        <f>VLOOKUP($F$380,Tabsub,3)</f>
        <v>125.1</v>
      </c>
      <c r="P380" s="50"/>
      <c r="Q380" s="54"/>
      <c r="R380" s="50"/>
      <c r="S380" s="50"/>
      <c r="T380" s="51">
        <f>F380+G380+H380-N380+O380-P380-Q380-R380-S380</f>
        <v>3091.2718879999998</v>
      </c>
      <c r="U380" s="51">
        <f>T380-G380</f>
        <v>3091.2718879999998</v>
      </c>
      <c r="V380" s="41"/>
    </row>
    <row r="381" spans="1:22" s="90" customFormat="1" ht="15.75" x14ac:dyDescent="0.25">
      <c r="A381" s="91"/>
      <c r="B381" s="181"/>
      <c r="C381" s="182"/>
      <c r="D381" s="115"/>
      <c r="E381" s="115"/>
      <c r="F381" s="117">
        <f>+SUM(F376:F380)</f>
        <v>19013.699999999997</v>
      </c>
      <c r="G381" s="117">
        <f>+SUM(G376:G380)</f>
        <v>0</v>
      </c>
      <c r="H381" s="117">
        <f t="shared" ref="H381:S381" si="278">+SUM(H376:H380)</f>
        <v>0</v>
      </c>
      <c r="I381" s="117">
        <f t="shared" si="278"/>
        <v>21122.45</v>
      </c>
      <c r="J381" s="117">
        <f t="shared" si="278"/>
        <v>-2108.7499999999995</v>
      </c>
      <c r="K381" s="117">
        <f t="shared" si="278"/>
        <v>0.80240000000000011</v>
      </c>
      <c r="L381" s="117">
        <f t="shared" si="278"/>
        <v>422.34931199999983</v>
      </c>
      <c r="M381" s="117">
        <f t="shared" si="278"/>
        <v>1218.45</v>
      </c>
      <c r="N381" s="118">
        <f>+SUM(N376:N380)</f>
        <v>1640.7993119999996</v>
      </c>
      <c r="O381" s="117">
        <f>+SUM(O376:O380)</f>
        <v>250.2</v>
      </c>
      <c r="P381" s="117">
        <f>+SUM(P376:P380)</f>
        <v>0</v>
      </c>
      <c r="Q381" s="117">
        <f>+SUM(Q376:Q380)</f>
        <v>0</v>
      </c>
      <c r="R381" s="117">
        <f t="shared" si="278"/>
        <v>0</v>
      </c>
      <c r="S381" s="117">
        <f t="shared" si="278"/>
        <v>0</v>
      </c>
      <c r="T381" s="117">
        <f>+SUM(T376:T380)</f>
        <v>17623.100687999999</v>
      </c>
      <c r="U381" s="117">
        <f>+SUM(U376:U380)</f>
        <v>17623.100687999999</v>
      </c>
    </row>
    <row r="382" spans="1:22" s="90" customFormat="1" ht="15.75" x14ac:dyDescent="0.25">
      <c r="A382" s="91"/>
      <c r="B382" s="181"/>
      <c r="C382" s="182"/>
      <c r="D382" s="115"/>
      <c r="E382" s="115"/>
      <c r="F382" s="117"/>
      <c r="G382" s="117"/>
      <c r="H382" s="117"/>
      <c r="I382" s="117"/>
      <c r="J382" s="117"/>
      <c r="K382" s="117"/>
      <c r="L382" s="117"/>
      <c r="M382" s="117"/>
      <c r="N382" s="118"/>
      <c r="O382" s="117"/>
      <c r="P382" s="117"/>
      <c r="Q382" s="117"/>
      <c r="R382" s="117"/>
      <c r="S382" s="117"/>
      <c r="T382" s="117"/>
      <c r="U382" s="117"/>
    </row>
    <row r="383" spans="1:22" s="90" customFormat="1" ht="116.45" customHeight="1" x14ac:dyDescent="0.25">
      <c r="A383" s="91"/>
      <c r="B383" s="181"/>
      <c r="C383" s="182"/>
      <c r="D383" s="115"/>
      <c r="E383" s="115"/>
      <c r="F383" s="117"/>
      <c r="G383" s="117"/>
      <c r="H383" s="117"/>
      <c r="I383" s="117"/>
      <c r="J383" s="117"/>
      <c r="K383" s="117"/>
      <c r="L383" s="117"/>
      <c r="M383" s="117"/>
      <c r="N383" s="118"/>
      <c r="O383" s="117"/>
      <c r="P383" s="117"/>
      <c r="Q383" s="117"/>
      <c r="R383" s="117"/>
      <c r="S383" s="117"/>
      <c r="T383" s="159"/>
      <c r="U383" s="159"/>
    </row>
    <row r="384" spans="1:22" s="90" customFormat="1" ht="15.75" x14ac:dyDescent="0.25">
      <c r="A384" s="184" t="s">
        <v>213</v>
      </c>
      <c r="B384" s="184"/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</row>
    <row r="385" spans="1:22" s="90" customFormat="1" ht="47.25" x14ac:dyDescent="0.25">
      <c r="A385" s="43" t="s">
        <v>55</v>
      </c>
      <c r="B385" s="43" t="s">
        <v>13</v>
      </c>
      <c r="C385" s="43" t="s">
        <v>66</v>
      </c>
      <c r="D385" s="43" t="s">
        <v>21</v>
      </c>
      <c r="E385" s="43" t="s">
        <v>15</v>
      </c>
      <c r="F385" s="43" t="s">
        <v>14</v>
      </c>
      <c r="G385" s="43" t="s">
        <v>52</v>
      </c>
      <c r="H385" s="43" t="s">
        <v>58</v>
      </c>
      <c r="I385" s="44" t="s">
        <v>157</v>
      </c>
      <c r="J385" s="44" t="s">
        <v>158</v>
      </c>
      <c r="K385" s="44" t="s">
        <v>159</v>
      </c>
      <c r="L385" s="44" t="s">
        <v>160</v>
      </c>
      <c r="M385" s="43" t="s">
        <v>161</v>
      </c>
      <c r="N385" s="45" t="s">
        <v>53</v>
      </c>
      <c r="O385" s="43" t="s">
        <v>54</v>
      </c>
      <c r="P385" s="43" t="s">
        <v>16</v>
      </c>
      <c r="Q385" s="43" t="s">
        <v>238</v>
      </c>
      <c r="R385" s="43" t="s">
        <v>57</v>
      </c>
      <c r="S385" s="43" t="s">
        <v>64</v>
      </c>
      <c r="T385" s="43" t="s">
        <v>62</v>
      </c>
      <c r="U385" s="43" t="s">
        <v>63</v>
      </c>
      <c r="V385" s="42" t="s">
        <v>464</v>
      </c>
    </row>
    <row r="386" spans="1:22" s="90" customFormat="1" ht="85.5" customHeight="1" x14ac:dyDescent="0.25">
      <c r="A386" s="11">
        <v>201</v>
      </c>
      <c r="B386" s="41" t="s">
        <v>410</v>
      </c>
      <c r="C386" s="47" t="s">
        <v>125</v>
      </c>
      <c r="D386" s="109">
        <v>15</v>
      </c>
      <c r="E386" s="50">
        <v>312.26</v>
      </c>
      <c r="F386" s="50">
        <f>D386*E386</f>
        <v>4683.8999999999996</v>
      </c>
      <c r="G386" s="50"/>
      <c r="H386" s="50"/>
      <c r="I386" s="50">
        <f>VLOOKUP($F$72,Tabisr,1)</f>
        <v>5925.91</v>
      </c>
      <c r="J386" s="51">
        <f>+F386-I386</f>
        <v>-1242.0100000000002</v>
      </c>
      <c r="K386" s="52">
        <f>VLOOKUP($F$72,Tabisr,4)</f>
        <v>0.21360000000000001</v>
      </c>
      <c r="L386" s="50">
        <f>(F386-4244.01)*17.92%</f>
        <v>78.828287999999901</v>
      </c>
      <c r="M386" s="50">
        <v>388.05</v>
      </c>
      <c r="N386" s="53">
        <f>L386+M386</f>
        <v>466.87828799999988</v>
      </c>
      <c r="O386" s="50">
        <f>VLOOKUP($F$72,Tabsub,3)</f>
        <v>0</v>
      </c>
      <c r="P386" s="50"/>
      <c r="Q386" s="54"/>
      <c r="R386" s="50"/>
      <c r="S386" s="50"/>
      <c r="T386" s="51">
        <f>F386+G386+H386-N386+O386-P386-Q386-R386-S386</f>
        <v>4217.0217119999998</v>
      </c>
      <c r="U386" s="51">
        <f>T386-G386</f>
        <v>4217.0217119999998</v>
      </c>
      <c r="V386" s="41"/>
    </row>
    <row r="387" spans="1:22" s="90" customFormat="1" ht="85.5" customHeight="1" x14ac:dyDescent="0.25">
      <c r="A387" s="11">
        <v>200</v>
      </c>
      <c r="B387" s="47" t="s">
        <v>136</v>
      </c>
      <c r="C387" s="47" t="s">
        <v>68</v>
      </c>
      <c r="D387" s="94">
        <v>15</v>
      </c>
      <c r="E387" s="84">
        <v>263.56</v>
      </c>
      <c r="F387" s="84">
        <f>D387*E387</f>
        <v>3953.4</v>
      </c>
      <c r="G387" s="84"/>
      <c r="H387" s="84"/>
      <c r="I387" s="84">
        <f>VLOOKUP($F$49,Tabisr,1)</f>
        <v>2422.81</v>
      </c>
      <c r="J387" s="85">
        <f t="shared" ref="J387:J388" si="279">+F387-I387</f>
        <v>1530.5900000000001</v>
      </c>
      <c r="K387" s="86">
        <f>VLOOKUP($F$49,Tabisr,4)</f>
        <v>0.10879999999999999</v>
      </c>
      <c r="L387" s="84">
        <f>(F387-3651.01)*16%</f>
        <v>48.382399999999983</v>
      </c>
      <c r="M387" s="84">
        <v>293.25</v>
      </c>
      <c r="N387" s="87">
        <f>M387+L387</f>
        <v>341.63239999999996</v>
      </c>
      <c r="O387" s="84">
        <f>VLOOKUP($F$49,Tabsub,3)</f>
        <v>0</v>
      </c>
      <c r="P387" s="84"/>
      <c r="Q387" s="88"/>
      <c r="R387" s="84"/>
      <c r="S387" s="84"/>
      <c r="T387" s="85">
        <f t="shared" ref="T387" si="280">F387+G387+H387-N387+O387-P387-Q387-R387-S387</f>
        <v>3611.7676000000001</v>
      </c>
      <c r="U387" s="85">
        <f>T387-G387</f>
        <v>3611.7676000000001</v>
      </c>
      <c r="V387" s="41"/>
    </row>
    <row r="388" spans="1:22" s="90" customFormat="1" ht="85.5" customHeight="1" x14ac:dyDescent="0.25">
      <c r="A388" s="11">
        <v>202</v>
      </c>
      <c r="B388" s="47" t="s">
        <v>426</v>
      </c>
      <c r="C388" s="74" t="s">
        <v>68</v>
      </c>
      <c r="D388" s="11">
        <v>15</v>
      </c>
      <c r="E388" s="109">
        <v>263.56</v>
      </c>
      <c r="F388" s="50">
        <f>D388*E388</f>
        <v>3953.4</v>
      </c>
      <c r="G388" s="50"/>
      <c r="H388" s="11"/>
      <c r="I388" s="50" t="e">
        <f>VLOOKUP($F$364,Tabisr,1)</f>
        <v>#N/A</v>
      </c>
      <c r="J388" s="51" t="e">
        <f t="shared" si="279"/>
        <v>#N/A</v>
      </c>
      <c r="K388" s="52" t="e">
        <f>VLOOKUP($F$364,Tabisr,4)</f>
        <v>#N/A</v>
      </c>
      <c r="L388" s="50">
        <f>(F388-2077.51)*10.88%</f>
        <v>204.09683200000001</v>
      </c>
      <c r="M388" s="50">
        <v>121.95</v>
      </c>
      <c r="N388" s="87">
        <v>341.63</v>
      </c>
      <c r="O388" s="50"/>
      <c r="P388" s="50"/>
      <c r="Q388" s="54"/>
      <c r="R388" s="50"/>
      <c r="S388" s="50"/>
      <c r="T388" s="51">
        <f>F388+G388+H388-N388+O388-P388-Q388-R388-S388</f>
        <v>3611.77</v>
      </c>
      <c r="U388" s="51">
        <f>T388-G388</f>
        <v>3611.77</v>
      </c>
      <c r="V388" s="41"/>
    </row>
    <row r="389" spans="1:22" s="90" customFormat="1" ht="31.5" x14ac:dyDescent="0.25">
      <c r="A389" s="99">
        <v>264</v>
      </c>
      <c r="B389" s="63" t="s">
        <v>240</v>
      </c>
      <c r="C389" s="63" t="s">
        <v>337</v>
      </c>
      <c r="D389" s="99"/>
      <c r="E389" s="132"/>
      <c r="F389" s="66"/>
      <c r="G389" s="66"/>
      <c r="H389" s="99"/>
      <c r="I389" s="66">
        <f>VLOOKUP($F$376,Tabisr,1)</f>
        <v>4257.91</v>
      </c>
      <c r="J389" s="67">
        <f t="shared" ref="J389" si="281">+F389-I389</f>
        <v>-4257.91</v>
      </c>
      <c r="K389" s="68">
        <f>VLOOKUP($F$376,Tabisr,4)</f>
        <v>0.16</v>
      </c>
      <c r="L389" s="66"/>
      <c r="M389" s="66"/>
      <c r="N389" s="73"/>
      <c r="O389" s="66"/>
      <c r="P389" s="66"/>
      <c r="Q389" s="70"/>
      <c r="R389" s="66"/>
      <c r="S389" s="66"/>
      <c r="T389" s="67"/>
      <c r="U389" s="67"/>
      <c r="V389" s="41"/>
    </row>
    <row r="390" spans="1:22" s="90" customFormat="1" ht="15.75" x14ac:dyDescent="0.25">
      <c r="A390" s="91"/>
      <c r="B390" s="124"/>
      <c r="C390" s="125"/>
      <c r="D390" s="91"/>
      <c r="E390" s="91"/>
      <c r="F390" s="126">
        <f>+SUM(F386:F389)</f>
        <v>12590.699999999999</v>
      </c>
      <c r="G390" s="126">
        <f>+SUM(G386:G389)</f>
        <v>0</v>
      </c>
      <c r="H390" s="126">
        <f t="shared" ref="H390:S390" si="282">+SUM(H387:H389)</f>
        <v>0</v>
      </c>
      <c r="I390" s="126" t="e">
        <f t="shared" si="282"/>
        <v>#N/A</v>
      </c>
      <c r="J390" s="126" t="e">
        <f t="shared" si="282"/>
        <v>#N/A</v>
      </c>
      <c r="K390" s="126" t="e">
        <f t="shared" si="282"/>
        <v>#N/A</v>
      </c>
      <c r="L390" s="126">
        <f t="shared" si="282"/>
        <v>252.479232</v>
      </c>
      <c r="M390" s="126">
        <f t="shared" si="282"/>
        <v>415.2</v>
      </c>
      <c r="N390" s="127">
        <f>+SUM(N386:N389)</f>
        <v>1150.140688</v>
      </c>
      <c r="O390" s="126">
        <f t="shared" si="282"/>
        <v>0</v>
      </c>
      <c r="P390" s="126">
        <f>+SUM(P386:P389)</f>
        <v>0</v>
      </c>
      <c r="Q390" s="126">
        <f>+SUM(Q386:Q389)</f>
        <v>0</v>
      </c>
      <c r="R390" s="126">
        <f t="shared" si="282"/>
        <v>0</v>
      </c>
      <c r="S390" s="126">
        <f t="shared" si="282"/>
        <v>0</v>
      </c>
      <c r="T390" s="126">
        <f>+SUM(T386:T389)</f>
        <v>11440.559311999999</v>
      </c>
      <c r="U390" s="126">
        <f>+SUM(U386:U389)</f>
        <v>11440.559311999999</v>
      </c>
    </row>
    <row r="391" spans="1:22" s="90" customFormat="1" ht="15.75" x14ac:dyDescent="0.25">
      <c r="A391" s="91"/>
      <c r="B391" s="124"/>
      <c r="C391" s="125"/>
      <c r="D391" s="91"/>
      <c r="E391" s="91"/>
      <c r="F391" s="126"/>
      <c r="G391" s="126"/>
      <c r="H391" s="126"/>
      <c r="I391" s="126"/>
      <c r="J391" s="126"/>
      <c r="K391" s="126"/>
      <c r="L391" s="126"/>
      <c r="M391" s="126"/>
      <c r="N391" s="127"/>
      <c r="O391" s="126"/>
      <c r="P391" s="126"/>
      <c r="Q391" s="126"/>
      <c r="R391" s="126"/>
      <c r="S391" s="126"/>
      <c r="T391" s="126"/>
      <c r="U391" s="126"/>
    </row>
    <row r="392" spans="1:22" s="90" customFormat="1" ht="15.75" x14ac:dyDescent="0.25">
      <c r="A392" s="91"/>
      <c r="B392" s="124"/>
      <c r="C392" s="125"/>
      <c r="D392" s="91"/>
      <c r="E392" s="91"/>
      <c r="F392" s="126"/>
      <c r="G392" s="126"/>
      <c r="H392" s="126"/>
      <c r="I392" s="126"/>
      <c r="J392" s="126"/>
      <c r="K392" s="126"/>
      <c r="L392" s="126"/>
      <c r="M392" s="126"/>
      <c r="N392" s="127"/>
      <c r="O392" s="126"/>
      <c r="P392" s="126"/>
      <c r="Q392" s="126"/>
      <c r="R392" s="126"/>
      <c r="S392" s="126"/>
      <c r="T392" s="126"/>
      <c r="U392" s="126"/>
    </row>
    <row r="393" spans="1:22" s="90" customFormat="1" ht="15.75" x14ac:dyDescent="0.25">
      <c r="A393" s="184" t="s">
        <v>214</v>
      </c>
      <c r="B393" s="184"/>
      <c r="C393" s="184"/>
      <c r="D393" s="184"/>
      <c r="E393" s="184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</row>
    <row r="394" spans="1:22" s="90" customFormat="1" ht="47.25" x14ac:dyDescent="0.25">
      <c r="A394" s="43" t="s">
        <v>55</v>
      </c>
      <c r="B394" s="43" t="s">
        <v>13</v>
      </c>
      <c r="C394" s="43" t="s">
        <v>66</v>
      </c>
      <c r="D394" s="43" t="s">
        <v>21</v>
      </c>
      <c r="E394" s="43" t="s">
        <v>15</v>
      </c>
      <c r="F394" s="43" t="s">
        <v>14</v>
      </c>
      <c r="G394" s="43" t="s">
        <v>52</v>
      </c>
      <c r="H394" s="43" t="s">
        <v>58</v>
      </c>
      <c r="I394" s="44" t="s">
        <v>157</v>
      </c>
      <c r="J394" s="44" t="s">
        <v>158</v>
      </c>
      <c r="K394" s="44" t="s">
        <v>159</v>
      </c>
      <c r="L394" s="44" t="s">
        <v>160</v>
      </c>
      <c r="M394" s="43" t="s">
        <v>161</v>
      </c>
      <c r="N394" s="45" t="s">
        <v>53</v>
      </c>
      <c r="O394" s="43" t="s">
        <v>54</v>
      </c>
      <c r="P394" s="43" t="s">
        <v>16</v>
      </c>
      <c r="Q394" s="43" t="s">
        <v>238</v>
      </c>
      <c r="R394" s="43" t="s">
        <v>57</v>
      </c>
      <c r="S394" s="43" t="s">
        <v>64</v>
      </c>
      <c r="T394" s="43" t="s">
        <v>62</v>
      </c>
      <c r="U394" s="43" t="s">
        <v>63</v>
      </c>
      <c r="V394" s="42" t="s">
        <v>464</v>
      </c>
    </row>
    <row r="395" spans="1:22" s="90" customFormat="1" ht="86.45" customHeight="1" x14ac:dyDescent="0.25">
      <c r="A395" s="11">
        <v>203</v>
      </c>
      <c r="B395" s="47" t="s">
        <v>406</v>
      </c>
      <c r="C395" s="47" t="s">
        <v>125</v>
      </c>
      <c r="D395" s="109">
        <v>15</v>
      </c>
      <c r="E395" s="50">
        <v>312.26</v>
      </c>
      <c r="F395" s="50">
        <f>D395*E395</f>
        <v>4683.8999999999996</v>
      </c>
      <c r="G395" s="50"/>
      <c r="H395" s="50"/>
      <c r="I395" s="50">
        <f>VLOOKUP($F$72,Tabisr,1)</f>
        <v>5925.91</v>
      </c>
      <c r="J395" s="51">
        <f>+F395-I395</f>
        <v>-1242.0100000000002</v>
      </c>
      <c r="K395" s="52">
        <f>VLOOKUP($F$72,Tabisr,4)</f>
        <v>0.21360000000000001</v>
      </c>
      <c r="L395" s="50">
        <f>(F395-4244.01)*17.92%</f>
        <v>78.828287999999901</v>
      </c>
      <c r="M395" s="50">
        <v>388.05</v>
      </c>
      <c r="N395" s="53">
        <f>L395+M395</f>
        <v>466.87828799999988</v>
      </c>
      <c r="O395" s="50">
        <f>VLOOKUP($F$72,Tabsub,3)</f>
        <v>0</v>
      </c>
      <c r="P395" s="50"/>
      <c r="Q395" s="54"/>
      <c r="R395" s="50"/>
      <c r="S395" s="50"/>
      <c r="T395" s="51">
        <f>F395+G395+H395-N395+O395-P395-Q395-R395-S395</f>
        <v>4217.0217119999998</v>
      </c>
      <c r="U395" s="51">
        <f>T395-G395</f>
        <v>4217.0217119999998</v>
      </c>
      <c r="V395" s="41"/>
    </row>
    <row r="396" spans="1:22" s="90" customFormat="1" ht="86.45" customHeight="1" x14ac:dyDescent="0.25">
      <c r="A396" s="46">
        <v>204</v>
      </c>
      <c r="B396" s="47" t="s">
        <v>245</v>
      </c>
      <c r="C396" s="74" t="s">
        <v>68</v>
      </c>
      <c r="D396" s="109">
        <v>15</v>
      </c>
      <c r="E396" s="109">
        <v>263.56</v>
      </c>
      <c r="F396" s="50">
        <f t="shared" ref="F396:F401" si="283">D396*E396</f>
        <v>3953.4</v>
      </c>
      <c r="G396" s="50"/>
      <c r="H396" s="179"/>
      <c r="I396" s="50">
        <f t="shared" ref="I396:I401" si="284">VLOOKUP($F$401,Tabisr,1)</f>
        <v>2422.81</v>
      </c>
      <c r="J396" s="51">
        <f t="shared" ref="J396:J397" si="285">+F396-I396</f>
        <v>1530.5900000000001</v>
      </c>
      <c r="K396" s="52">
        <f t="shared" ref="K396:K401" si="286">VLOOKUP($F$401,Tabisr,4)</f>
        <v>0.10879999999999999</v>
      </c>
      <c r="L396" s="50">
        <f>(F396-3651.01)*16%</f>
        <v>48.382399999999983</v>
      </c>
      <c r="M396" s="50">
        <v>293.25</v>
      </c>
      <c r="N396" s="53">
        <f t="shared" ref="N396:N401" si="287">L396+M396</f>
        <v>341.63239999999996</v>
      </c>
      <c r="O396" s="179"/>
      <c r="P396" s="179"/>
      <c r="Q396" s="179"/>
      <c r="R396" s="179"/>
      <c r="S396" s="179"/>
      <c r="T396" s="51">
        <f t="shared" ref="T396:T401" si="288">F396+G396+H396-N396+O396-P396-Q396-R396-S396</f>
        <v>3611.7676000000001</v>
      </c>
      <c r="U396" s="51">
        <f t="shared" ref="U396:U401" si="289">T396-G396</f>
        <v>3611.7676000000001</v>
      </c>
      <c r="V396" s="41"/>
    </row>
    <row r="397" spans="1:22" s="90" customFormat="1" ht="86.45" customHeight="1" x14ac:dyDescent="0.25">
      <c r="A397" s="11">
        <v>205</v>
      </c>
      <c r="B397" s="47" t="s">
        <v>455</v>
      </c>
      <c r="C397" s="74" t="s">
        <v>88</v>
      </c>
      <c r="D397" s="109">
        <v>15</v>
      </c>
      <c r="E397" s="109">
        <v>161.86000000000001</v>
      </c>
      <c r="F397" s="50">
        <f t="shared" si="283"/>
        <v>2427.9</v>
      </c>
      <c r="G397" s="50"/>
      <c r="H397" s="11"/>
      <c r="I397" s="50">
        <f t="shared" ref="I397" si="290">VLOOKUP($F$401,Tabisr,1)</f>
        <v>2422.81</v>
      </c>
      <c r="J397" s="51">
        <f t="shared" si="285"/>
        <v>5.0900000000001455</v>
      </c>
      <c r="K397" s="52">
        <f t="shared" ref="K397" si="291">VLOOKUP($F$401,Tabisr,4)</f>
        <v>0.10879999999999999</v>
      </c>
      <c r="L397" s="50">
        <f>(F397-2077.51)*10.88%</f>
        <v>38.122431999999989</v>
      </c>
      <c r="M397" s="50">
        <v>121.95</v>
      </c>
      <c r="N397" s="53">
        <f t="shared" si="287"/>
        <v>160.07243199999999</v>
      </c>
      <c r="O397" s="50">
        <f>VLOOKUP($F$380,Tabsub,3)</f>
        <v>125.1</v>
      </c>
      <c r="P397" s="50"/>
      <c r="Q397" s="54"/>
      <c r="R397" s="50"/>
      <c r="S397" s="50"/>
      <c r="T397" s="51">
        <f t="shared" si="288"/>
        <v>2392.9275680000001</v>
      </c>
      <c r="U397" s="51">
        <f t="shared" si="289"/>
        <v>2392.9275680000001</v>
      </c>
      <c r="V397" s="41"/>
    </row>
    <row r="398" spans="1:22" s="90" customFormat="1" ht="86.45" customHeight="1" x14ac:dyDescent="0.25">
      <c r="A398" s="46">
        <v>206</v>
      </c>
      <c r="B398" s="47" t="s">
        <v>268</v>
      </c>
      <c r="C398" s="74" t="s">
        <v>269</v>
      </c>
      <c r="D398" s="109">
        <v>15</v>
      </c>
      <c r="E398" s="109">
        <v>207.03</v>
      </c>
      <c r="F398" s="50">
        <f t="shared" si="283"/>
        <v>3105.45</v>
      </c>
      <c r="G398" s="50"/>
      <c r="H398" s="11"/>
      <c r="I398" s="50">
        <f t="shared" si="284"/>
        <v>2422.81</v>
      </c>
      <c r="J398" s="51">
        <f>+F398-I398</f>
        <v>682.63999999999987</v>
      </c>
      <c r="K398" s="52">
        <f t="shared" si="286"/>
        <v>0.10879999999999999</v>
      </c>
      <c r="L398" s="50">
        <f>(F398-2077.51)*10.88%+29.4</f>
        <v>141.23987199999996</v>
      </c>
      <c r="M398" s="50">
        <v>121.95</v>
      </c>
      <c r="N398" s="53">
        <f t="shared" si="287"/>
        <v>263.18987199999998</v>
      </c>
      <c r="O398" s="50">
        <f>VLOOKUP($F$380,Tabsub,3)</f>
        <v>125.1</v>
      </c>
      <c r="P398" s="50"/>
      <c r="Q398" s="54"/>
      <c r="R398" s="50"/>
      <c r="S398" s="50"/>
      <c r="T398" s="51">
        <f t="shared" si="288"/>
        <v>2967.3601279999998</v>
      </c>
      <c r="U398" s="51">
        <f t="shared" si="289"/>
        <v>2967.3601279999998</v>
      </c>
      <c r="V398" s="41"/>
    </row>
    <row r="399" spans="1:22" s="90" customFormat="1" ht="86.45" customHeight="1" x14ac:dyDescent="0.25">
      <c r="A399" s="46">
        <v>208</v>
      </c>
      <c r="B399" s="47" t="s">
        <v>318</v>
      </c>
      <c r="C399" s="74" t="s">
        <v>183</v>
      </c>
      <c r="D399" s="109">
        <v>15</v>
      </c>
      <c r="E399" s="109">
        <v>207.03</v>
      </c>
      <c r="F399" s="50">
        <f t="shared" si="283"/>
        <v>3105.45</v>
      </c>
      <c r="G399" s="50"/>
      <c r="H399" s="11"/>
      <c r="I399" s="50">
        <f t="shared" si="284"/>
        <v>2422.81</v>
      </c>
      <c r="J399" s="51">
        <f>+F399-I399</f>
        <v>682.63999999999987</v>
      </c>
      <c r="K399" s="52">
        <f t="shared" si="286"/>
        <v>0.10879999999999999</v>
      </c>
      <c r="L399" s="50">
        <f>(F399-2077.51)*10.88%+29.4</f>
        <v>141.23987199999996</v>
      </c>
      <c r="M399" s="50">
        <v>121.95</v>
      </c>
      <c r="N399" s="53">
        <f t="shared" si="287"/>
        <v>263.18987199999998</v>
      </c>
      <c r="O399" s="50">
        <f>VLOOKUP($F$380,Tabsub,3)</f>
        <v>125.1</v>
      </c>
      <c r="P399" s="50"/>
      <c r="Q399" s="54"/>
      <c r="R399" s="50"/>
      <c r="S399" s="50"/>
      <c r="T399" s="51">
        <f t="shared" si="288"/>
        <v>2967.3601279999998</v>
      </c>
      <c r="U399" s="51">
        <f t="shared" si="289"/>
        <v>2967.3601279999998</v>
      </c>
      <c r="V399" s="41"/>
    </row>
    <row r="400" spans="1:22" s="90" customFormat="1" ht="86.45" customHeight="1" x14ac:dyDescent="0.25">
      <c r="A400" s="11">
        <v>207</v>
      </c>
      <c r="B400" s="47" t="s">
        <v>405</v>
      </c>
      <c r="C400" s="47" t="s">
        <v>126</v>
      </c>
      <c r="D400" s="109">
        <v>15</v>
      </c>
      <c r="E400" s="109">
        <v>207.03</v>
      </c>
      <c r="F400" s="50">
        <f t="shared" ref="F400" si="292">D400*E400</f>
        <v>3105.45</v>
      </c>
      <c r="G400" s="50"/>
      <c r="H400" s="11"/>
      <c r="I400" s="50">
        <f t="shared" si="284"/>
        <v>2422.81</v>
      </c>
      <c r="J400" s="51">
        <f>+F400-I400</f>
        <v>682.63999999999987</v>
      </c>
      <c r="K400" s="52">
        <f t="shared" si="286"/>
        <v>0.10879999999999999</v>
      </c>
      <c r="L400" s="50">
        <f>(F400-2077.51)*10.88%+29.4</f>
        <v>141.23987199999996</v>
      </c>
      <c r="M400" s="50">
        <v>121.95</v>
      </c>
      <c r="N400" s="53">
        <f t="shared" ref="N400" si="293">L400+M400</f>
        <v>263.18987199999998</v>
      </c>
      <c r="O400" s="50">
        <f>VLOOKUP($F$380,Tabsub,3)</f>
        <v>125.1</v>
      </c>
      <c r="P400" s="50"/>
      <c r="Q400" s="54"/>
      <c r="R400" s="50"/>
      <c r="S400" s="50"/>
      <c r="T400" s="51">
        <f t="shared" ref="T400" si="294">F400+G400+H400-N400+O400-P400-Q400-R400-S400</f>
        <v>2967.3601279999998</v>
      </c>
      <c r="U400" s="51">
        <f t="shared" si="289"/>
        <v>2967.3601279999998</v>
      </c>
      <c r="V400" s="41"/>
    </row>
    <row r="401" spans="1:22" s="90" customFormat="1" ht="86.45" customHeight="1" x14ac:dyDescent="0.25">
      <c r="A401" s="11">
        <v>254</v>
      </c>
      <c r="B401" s="47" t="s">
        <v>326</v>
      </c>
      <c r="C401" s="47" t="s">
        <v>327</v>
      </c>
      <c r="D401" s="109">
        <v>15</v>
      </c>
      <c r="E401" s="109">
        <v>207.03</v>
      </c>
      <c r="F401" s="50">
        <f t="shared" si="283"/>
        <v>3105.45</v>
      </c>
      <c r="G401" s="50"/>
      <c r="H401" s="11"/>
      <c r="I401" s="50">
        <f t="shared" si="284"/>
        <v>2422.81</v>
      </c>
      <c r="J401" s="51">
        <f>+F401-I401</f>
        <v>682.63999999999987</v>
      </c>
      <c r="K401" s="52">
        <f t="shared" si="286"/>
        <v>0.10879999999999999</v>
      </c>
      <c r="L401" s="50">
        <f>(F401-2077.51)*10.88%+29.4</f>
        <v>141.23987199999996</v>
      </c>
      <c r="M401" s="50">
        <v>121.95</v>
      </c>
      <c r="N401" s="53">
        <f t="shared" si="287"/>
        <v>263.18987199999998</v>
      </c>
      <c r="O401" s="50">
        <f>VLOOKUP($F$380,Tabsub,3)</f>
        <v>125.1</v>
      </c>
      <c r="P401" s="50"/>
      <c r="Q401" s="54"/>
      <c r="R401" s="50"/>
      <c r="S401" s="50"/>
      <c r="T401" s="51">
        <f t="shared" si="288"/>
        <v>2967.3601279999998</v>
      </c>
      <c r="U401" s="51">
        <f t="shared" si="289"/>
        <v>2967.3601279999998</v>
      </c>
      <c r="V401" s="41"/>
    </row>
    <row r="402" spans="1:22" s="90" customFormat="1" ht="15.75" x14ac:dyDescent="0.25">
      <c r="A402" s="91"/>
      <c r="B402" s="113"/>
      <c r="C402" s="114"/>
      <c r="D402" s="115"/>
      <c r="E402" s="115"/>
      <c r="F402" s="117">
        <f>+SUM(F395:F401)</f>
        <v>23487</v>
      </c>
      <c r="G402" s="117">
        <f>+SUM(G395:G401)</f>
        <v>0</v>
      </c>
      <c r="H402" s="117">
        <f t="shared" ref="H402:S402" si="295">+SUM(H395:H401)</f>
        <v>0</v>
      </c>
      <c r="I402" s="117">
        <f t="shared" si="295"/>
        <v>20462.77</v>
      </c>
      <c r="J402" s="117">
        <f t="shared" si="295"/>
        <v>3024.2299999999996</v>
      </c>
      <c r="K402" s="117">
        <f t="shared" si="295"/>
        <v>0.86640000000000006</v>
      </c>
      <c r="L402" s="117">
        <f t="shared" si="295"/>
        <v>730.29260799999986</v>
      </c>
      <c r="M402" s="117">
        <f t="shared" si="295"/>
        <v>1291.0500000000002</v>
      </c>
      <c r="N402" s="118">
        <f>+SUM(N395:N401)</f>
        <v>2021.3426079999995</v>
      </c>
      <c r="O402" s="117">
        <f>+SUM(O395:O401)</f>
        <v>625.5</v>
      </c>
      <c r="P402" s="117">
        <f t="shared" si="295"/>
        <v>0</v>
      </c>
      <c r="Q402" s="117">
        <f>+SUM(Q395:Q401)</f>
        <v>0</v>
      </c>
      <c r="R402" s="117">
        <f t="shared" si="295"/>
        <v>0</v>
      </c>
      <c r="S402" s="117">
        <f t="shared" si="295"/>
        <v>0</v>
      </c>
      <c r="T402" s="117">
        <f>+SUM(T395:T401)</f>
        <v>22091.157392000001</v>
      </c>
      <c r="U402" s="117">
        <f>+SUM(U395:U401)</f>
        <v>22091.157392000001</v>
      </c>
    </row>
    <row r="403" spans="1:22" s="90" customFormat="1" ht="22.9" customHeight="1" x14ac:dyDescent="0.25">
      <c r="A403" s="91"/>
      <c r="B403" s="113"/>
      <c r="C403" s="114"/>
      <c r="D403" s="115"/>
      <c r="E403" s="115"/>
      <c r="F403" s="117"/>
      <c r="G403" s="117"/>
      <c r="H403" s="117"/>
      <c r="I403" s="117"/>
      <c r="J403" s="117"/>
      <c r="K403" s="117"/>
      <c r="L403" s="117"/>
      <c r="M403" s="117"/>
      <c r="N403" s="118"/>
      <c r="O403" s="117"/>
      <c r="P403" s="117"/>
      <c r="Q403" s="117"/>
      <c r="R403" s="117"/>
      <c r="S403" s="117"/>
      <c r="T403" s="117"/>
      <c r="U403" s="117"/>
    </row>
    <row r="404" spans="1:22" s="90" customFormat="1" ht="15.75" x14ac:dyDescent="0.25">
      <c r="A404" s="184" t="s">
        <v>273</v>
      </c>
      <c r="B404" s="184"/>
      <c r="C404" s="184"/>
      <c r="D404" s="184"/>
      <c r="E404" s="184"/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</row>
    <row r="405" spans="1:22" s="90" customFormat="1" ht="47.25" x14ac:dyDescent="0.25">
      <c r="A405" s="43" t="s">
        <v>55</v>
      </c>
      <c r="B405" s="43" t="s">
        <v>13</v>
      </c>
      <c r="C405" s="43" t="s">
        <v>66</v>
      </c>
      <c r="D405" s="43" t="s">
        <v>21</v>
      </c>
      <c r="E405" s="43" t="s">
        <v>15</v>
      </c>
      <c r="F405" s="43" t="s">
        <v>14</v>
      </c>
      <c r="G405" s="43" t="s">
        <v>52</v>
      </c>
      <c r="H405" s="43" t="s">
        <v>58</v>
      </c>
      <c r="I405" s="44" t="s">
        <v>157</v>
      </c>
      <c r="J405" s="44" t="s">
        <v>158</v>
      </c>
      <c r="K405" s="44" t="s">
        <v>159</v>
      </c>
      <c r="L405" s="44" t="s">
        <v>160</v>
      </c>
      <c r="M405" s="43" t="s">
        <v>161</v>
      </c>
      <c r="N405" s="45" t="s">
        <v>53</v>
      </c>
      <c r="O405" s="43" t="s">
        <v>54</v>
      </c>
      <c r="P405" s="43" t="s">
        <v>16</v>
      </c>
      <c r="Q405" s="43" t="s">
        <v>238</v>
      </c>
      <c r="R405" s="43" t="s">
        <v>57</v>
      </c>
      <c r="S405" s="43" t="s">
        <v>64</v>
      </c>
      <c r="T405" s="43" t="s">
        <v>62</v>
      </c>
      <c r="U405" s="43" t="s">
        <v>63</v>
      </c>
      <c r="V405" s="42" t="s">
        <v>464</v>
      </c>
    </row>
    <row r="406" spans="1:22" s="90" customFormat="1" ht="84" customHeight="1" x14ac:dyDescent="0.25">
      <c r="A406" s="11">
        <v>208</v>
      </c>
      <c r="B406" s="47" t="s">
        <v>22</v>
      </c>
      <c r="C406" s="74" t="s">
        <v>174</v>
      </c>
      <c r="D406" s="11">
        <v>15</v>
      </c>
      <c r="E406" s="50">
        <v>414.83</v>
      </c>
      <c r="F406" s="50">
        <f t="shared" ref="F406:F407" si="296">D406*E406</f>
        <v>6222.45</v>
      </c>
      <c r="G406" s="50"/>
      <c r="H406" s="123"/>
      <c r="I406" s="50">
        <f>VLOOKUP($F$72,Tabisr,1)</f>
        <v>5925.91</v>
      </c>
      <c r="J406" s="51">
        <f>+F406-I406</f>
        <v>296.53999999999996</v>
      </c>
      <c r="K406" s="52">
        <f>VLOOKUP($F$72,Tabisr,4)</f>
        <v>0.21360000000000001</v>
      </c>
      <c r="L406" s="50">
        <f>(F406-4244.01)*17.92%</f>
        <v>354.53644800000001</v>
      </c>
      <c r="M406" s="50">
        <v>389.05</v>
      </c>
      <c r="N406" s="53">
        <v>690.94</v>
      </c>
      <c r="O406" s="50">
        <f>VLOOKUP($F$72,Tabsub,3)</f>
        <v>0</v>
      </c>
      <c r="P406" s="50"/>
      <c r="Q406" s="54"/>
      <c r="R406" s="50"/>
      <c r="S406" s="50"/>
      <c r="T406" s="51">
        <f t="shared" ref="T406:T407" si="297">F406+G406+H406-N406+O406-P406-Q406-R406-S406</f>
        <v>5531.51</v>
      </c>
      <c r="U406" s="51">
        <f t="shared" ref="U406:U407" si="298">T406-G406</f>
        <v>5531.51</v>
      </c>
      <c r="V406" s="41"/>
    </row>
    <row r="407" spans="1:22" s="90" customFormat="1" ht="84" customHeight="1" x14ac:dyDescent="0.25">
      <c r="A407" s="183">
        <v>209</v>
      </c>
      <c r="B407" s="47" t="s">
        <v>217</v>
      </c>
      <c r="C407" s="152" t="s">
        <v>174</v>
      </c>
      <c r="D407" s="11">
        <v>15</v>
      </c>
      <c r="E407" s="50">
        <v>414.83</v>
      </c>
      <c r="F407" s="50">
        <f t="shared" si="296"/>
        <v>6222.45</v>
      </c>
      <c r="G407" s="50"/>
      <c r="H407" s="123"/>
      <c r="I407" s="50">
        <f>VLOOKUP($F$72,Tabisr,1)</f>
        <v>5925.91</v>
      </c>
      <c r="J407" s="51">
        <f>+F407-I407</f>
        <v>296.53999999999996</v>
      </c>
      <c r="K407" s="52">
        <f>VLOOKUP($F$72,Tabisr,4)</f>
        <v>0.21360000000000001</v>
      </c>
      <c r="L407" s="50">
        <f>(F407-4244.01)*17.92%</f>
        <v>354.53644800000001</v>
      </c>
      <c r="M407" s="50">
        <v>389.05</v>
      </c>
      <c r="N407" s="53">
        <v>690.94</v>
      </c>
      <c r="O407" s="50">
        <f>VLOOKUP($F$72,Tabsub,3)</f>
        <v>0</v>
      </c>
      <c r="P407" s="50"/>
      <c r="Q407" s="54"/>
      <c r="R407" s="50"/>
      <c r="S407" s="50"/>
      <c r="T407" s="51">
        <f t="shared" si="297"/>
        <v>5531.51</v>
      </c>
      <c r="U407" s="51">
        <f t="shared" si="298"/>
        <v>5531.51</v>
      </c>
      <c r="V407" s="41"/>
    </row>
    <row r="408" spans="1:22" s="90" customFormat="1" ht="15.75" x14ac:dyDescent="0.25">
      <c r="A408" s="91"/>
      <c r="B408" s="113"/>
      <c r="C408" s="114"/>
      <c r="D408" s="115"/>
      <c r="E408" s="115"/>
      <c r="F408" s="117">
        <f>SUM(F406:F407)</f>
        <v>12444.9</v>
      </c>
      <c r="G408" s="117">
        <f>SUM(G406:G407)</f>
        <v>0</v>
      </c>
      <c r="H408" s="117">
        <f t="shared" ref="H408:S408" si="299">SUM(H406:H407)</f>
        <v>0</v>
      </c>
      <c r="I408" s="117">
        <f t="shared" si="299"/>
        <v>11851.82</v>
      </c>
      <c r="J408" s="117">
        <f t="shared" si="299"/>
        <v>593.07999999999993</v>
      </c>
      <c r="K408" s="117">
        <f t="shared" si="299"/>
        <v>0.42720000000000002</v>
      </c>
      <c r="L408" s="117">
        <f t="shared" si="299"/>
        <v>709.07289600000001</v>
      </c>
      <c r="M408" s="117">
        <f t="shared" si="299"/>
        <v>778.1</v>
      </c>
      <c r="N408" s="118">
        <f>SUM(N406:N407)</f>
        <v>1381.88</v>
      </c>
      <c r="O408" s="117">
        <f t="shared" si="299"/>
        <v>0</v>
      </c>
      <c r="P408" s="117">
        <f t="shared" si="299"/>
        <v>0</v>
      </c>
      <c r="Q408" s="117">
        <f>SUM(Q406:Q407)</f>
        <v>0</v>
      </c>
      <c r="R408" s="117">
        <f t="shared" si="299"/>
        <v>0</v>
      </c>
      <c r="S408" s="117">
        <f t="shared" si="299"/>
        <v>0</v>
      </c>
      <c r="T408" s="117">
        <f>SUM(T406:T407)</f>
        <v>11063.02</v>
      </c>
      <c r="U408" s="117">
        <f>SUM(U406:U407)</f>
        <v>11063.02</v>
      </c>
    </row>
    <row r="409" spans="1:22" s="90" customFormat="1" ht="15.75" x14ac:dyDescent="0.25">
      <c r="A409" s="91"/>
      <c r="B409" s="113"/>
      <c r="C409" s="114"/>
      <c r="D409" s="115"/>
      <c r="E409" s="115"/>
      <c r="F409" s="117"/>
      <c r="G409" s="117"/>
      <c r="H409" s="117"/>
      <c r="I409" s="117"/>
      <c r="J409" s="117"/>
      <c r="K409" s="117"/>
      <c r="L409" s="117"/>
      <c r="M409" s="117"/>
      <c r="N409" s="118"/>
      <c r="O409" s="117"/>
      <c r="P409" s="117"/>
      <c r="Q409" s="117"/>
      <c r="R409" s="117"/>
      <c r="S409" s="117"/>
      <c r="T409" s="117"/>
      <c r="U409" s="117"/>
    </row>
    <row r="410" spans="1:22" s="90" customFormat="1" ht="15.75" x14ac:dyDescent="0.25">
      <c r="A410" s="184" t="s">
        <v>283</v>
      </c>
      <c r="B410" s="184"/>
      <c r="C410" s="184"/>
      <c r="D410" s="184"/>
      <c r="E410" s="184"/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</row>
    <row r="411" spans="1:22" s="90" customFormat="1" ht="47.25" x14ac:dyDescent="0.25">
      <c r="A411" s="43" t="s">
        <v>55</v>
      </c>
      <c r="B411" s="43" t="s">
        <v>13</v>
      </c>
      <c r="C411" s="43" t="s">
        <v>66</v>
      </c>
      <c r="D411" s="43" t="s">
        <v>21</v>
      </c>
      <c r="E411" s="43" t="s">
        <v>15</v>
      </c>
      <c r="F411" s="43" t="s">
        <v>14</v>
      </c>
      <c r="G411" s="43" t="s">
        <v>52</v>
      </c>
      <c r="H411" s="43" t="s">
        <v>58</v>
      </c>
      <c r="I411" s="44" t="s">
        <v>157</v>
      </c>
      <c r="J411" s="44" t="s">
        <v>158</v>
      </c>
      <c r="K411" s="44" t="s">
        <v>159</v>
      </c>
      <c r="L411" s="44" t="s">
        <v>160</v>
      </c>
      <c r="M411" s="43" t="s">
        <v>161</v>
      </c>
      <c r="N411" s="45" t="s">
        <v>53</v>
      </c>
      <c r="O411" s="43" t="s">
        <v>54</v>
      </c>
      <c r="P411" s="43" t="s">
        <v>16</v>
      </c>
      <c r="Q411" s="43" t="s">
        <v>238</v>
      </c>
      <c r="R411" s="43" t="s">
        <v>57</v>
      </c>
      <c r="S411" s="43" t="s">
        <v>64</v>
      </c>
      <c r="T411" s="43" t="s">
        <v>62</v>
      </c>
      <c r="U411" s="43" t="s">
        <v>63</v>
      </c>
      <c r="V411" s="42" t="s">
        <v>464</v>
      </c>
    </row>
    <row r="412" spans="1:22" s="90" customFormat="1" ht="83.65" customHeight="1" x14ac:dyDescent="0.25">
      <c r="A412" s="46">
        <v>210</v>
      </c>
      <c r="B412" s="47" t="s">
        <v>50</v>
      </c>
      <c r="C412" s="47" t="s">
        <v>429</v>
      </c>
      <c r="D412" s="46">
        <v>15</v>
      </c>
      <c r="E412" s="48">
        <v>661.33</v>
      </c>
      <c r="F412" s="49">
        <f>D412*E412</f>
        <v>9919.9500000000007</v>
      </c>
      <c r="G412" s="49"/>
      <c r="H412" s="49"/>
      <c r="I412" s="50">
        <f>VLOOKUP($F$232,Tabisr,1)</f>
        <v>5925.91</v>
      </c>
      <c r="J412" s="51">
        <f>+F412-I412</f>
        <v>3994.0400000000009</v>
      </c>
      <c r="K412" s="52">
        <f>VLOOKUP($F$232,Tabisr,4)</f>
        <v>0.21360000000000001</v>
      </c>
      <c r="L412" s="50">
        <f>(F412-5081.01)*21.36%</f>
        <v>1033.5975840000001</v>
      </c>
      <c r="M412" s="50">
        <v>538.20000000000005</v>
      </c>
      <c r="N412" s="53">
        <f>N317</f>
        <v>1571.7975840000001</v>
      </c>
      <c r="O412" s="49"/>
      <c r="P412" s="49"/>
      <c r="Q412" s="54"/>
      <c r="R412" s="50"/>
      <c r="S412" s="50"/>
      <c r="T412" s="50">
        <f t="shared" ref="T412:T422" si="300">F412+G412+H412-N412+O412-P412-Q412-R412-S412</f>
        <v>8348.1524160000008</v>
      </c>
      <c r="U412" s="50">
        <f t="shared" ref="U412:U438" si="301">T412-G412</f>
        <v>8348.1524160000008</v>
      </c>
      <c r="V412" s="55"/>
    </row>
    <row r="413" spans="1:22" s="90" customFormat="1" ht="83.65" customHeight="1" x14ac:dyDescent="0.25">
      <c r="A413" s="46">
        <v>288</v>
      </c>
      <c r="B413" s="47" t="s">
        <v>120</v>
      </c>
      <c r="C413" s="47" t="s">
        <v>397</v>
      </c>
      <c r="D413" s="46">
        <v>15</v>
      </c>
      <c r="E413" s="48">
        <v>546.1</v>
      </c>
      <c r="F413" s="49">
        <f>D413*E413</f>
        <v>8191.5</v>
      </c>
      <c r="G413" s="49"/>
      <c r="H413" s="49"/>
      <c r="I413" s="50">
        <f>VLOOKUP($F$232,Tabisr,1)</f>
        <v>5925.91</v>
      </c>
      <c r="J413" s="51">
        <f>+F413-I413</f>
        <v>2265.59</v>
      </c>
      <c r="K413" s="52">
        <f>VLOOKUP($F$232,Tabisr,4)</f>
        <v>0.21360000000000001</v>
      </c>
      <c r="L413" s="50">
        <f>(F413-5081.01)*21.36%</f>
        <v>664.40066399999989</v>
      </c>
      <c r="M413" s="50">
        <v>539.20000000000005</v>
      </c>
      <c r="N413" s="53">
        <f>N318</f>
        <v>690.94</v>
      </c>
      <c r="O413" s="49"/>
      <c r="P413" s="49"/>
      <c r="Q413" s="54"/>
      <c r="R413" s="50"/>
      <c r="S413" s="50"/>
      <c r="T413" s="50">
        <f t="shared" ref="T413" si="302">F413+G413+H413-N413+O413-P413-Q413-R413-S413</f>
        <v>7500.5599999999995</v>
      </c>
      <c r="U413" s="50">
        <f t="shared" ref="U413" si="303">T413-G413</f>
        <v>7500.5599999999995</v>
      </c>
      <c r="V413" s="55"/>
    </row>
    <row r="414" spans="1:22" s="90" customFormat="1" ht="83.65" customHeight="1" x14ac:dyDescent="0.25">
      <c r="A414" s="56">
        <v>252</v>
      </c>
      <c r="B414" s="47" t="s">
        <v>285</v>
      </c>
      <c r="C414" s="47" t="s">
        <v>74</v>
      </c>
      <c r="D414" s="46">
        <v>15</v>
      </c>
      <c r="E414" s="48">
        <v>317.87</v>
      </c>
      <c r="F414" s="49">
        <f>D414*E414</f>
        <v>4768.05</v>
      </c>
      <c r="G414" s="49"/>
      <c r="H414" s="57"/>
      <c r="I414" s="50">
        <f>VLOOKUP($F$376,Tabisr,1)</f>
        <v>4257.91</v>
      </c>
      <c r="J414" s="51">
        <f>+F414-I414</f>
        <v>510.14000000000033</v>
      </c>
      <c r="K414" s="52">
        <f>VLOOKUP($F$376,Tabisr,4)</f>
        <v>0.16</v>
      </c>
      <c r="L414" s="50">
        <f>(F414-4244.01)*17.92%</f>
        <v>93.907968000000011</v>
      </c>
      <c r="M414" s="50">
        <v>388.05</v>
      </c>
      <c r="N414" s="53">
        <f>L414+M414</f>
        <v>481.95796800000005</v>
      </c>
      <c r="O414" s="49"/>
      <c r="P414" s="49"/>
      <c r="Q414" s="54"/>
      <c r="R414" s="50"/>
      <c r="S414" s="50"/>
      <c r="T414" s="58">
        <f t="shared" si="300"/>
        <v>4286.0920320000005</v>
      </c>
      <c r="U414" s="58">
        <f t="shared" si="301"/>
        <v>4286.0920320000005</v>
      </c>
      <c r="V414" s="55"/>
    </row>
    <row r="415" spans="1:22" s="90" customFormat="1" ht="83.65" customHeight="1" x14ac:dyDescent="0.25">
      <c r="A415" s="56">
        <v>214</v>
      </c>
      <c r="B415" s="47" t="s">
        <v>258</v>
      </c>
      <c r="C415" s="47" t="s">
        <v>234</v>
      </c>
      <c r="D415" s="46">
        <v>15</v>
      </c>
      <c r="E415" s="48">
        <v>401.66</v>
      </c>
      <c r="F415" s="49">
        <f t="shared" ref="F415" si="304">D415*E415</f>
        <v>6024.9000000000005</v>
      </c>
      <c r="G415" s="49"/>
      <c r="H415" s="57"/>
      <c r="I415" s="50">
        <f>VLOOKUP($F$232,Tabisr,1)</f>
        <v>5925.91</v>
      </c>
      <c r="J415" s="51">
        <f>+F415-I415</f>
        <v>98.990000000000691</v>
      </c>
      <c r="K415" s="52" t="e">
        <f>VLOOKUP($F$218,Tabisr,4)</f>
        <v>#N/A</v>
      </c>
      <c r="L415" s="58" t="e">
        <f>+J415*K415</f>
        <v>#N/A</v>
      </c>
      <c r="M415" s="50" t="e">
        <f>VLOOKUP($F$218,Tabisr,3)</f>
        <v>#N/A</v>
      </c>
      <c r="N415" s="59">
        <v>673.07</v>
      </c>
      <c r="O415" s="57"/>
      <c r="P415" s="57"/>
      <c r="Q415" s="60"/>
      <c r="R415" s="58"/>
      <c r="S415" s="58"/>
      <c r="T415" s="58">
        <f t="shared" si="300"/>
        <v>5351.8300000000008</v>
      </c>
      <c r="U415" s="58">
        <f t="shared" si="301"/>
        <v>5351.8300000000008</v>
      </c>
      <c r="V415" s="55"/>
    </row>
    <row r="416" spans="1:22" s="90" customFormat="1" ht="83.65" customHeight="1" x14ac:dyDescent="0.25">
      <c r="A416" s="56">
        <v>215</v>
      </c>
      <c r="B416" s="47" t="s">
        <v>172</v>
      </c>
      <c r="C416" s="47" t="s">
        <v>398</v>
      </c>
      <c r="D416" s="46">
        <v>15</v>
      </c>
      <c r="E416" s="48">
        <v>478.25</v>
      </c>
      <c r="F416" s="49">
        <f t="shared" ref="F416:F443" si="305">D416*E416</f>
        <v>7173.75</v>
      </c>
      <c r="G416" s="49"/>
      <c r="H416" s="57"/>
      <c r="I416" s="50">
        <f>VLOOKUP($F$232,Tabisr,1)</f>
        <v>5925.91</v>
      </c>
      <c r="J416" s="51">
        <f>+F416-I416</f>
        <v>1247.8400000000001</v>
      </c>
      <c r="K416" s="52" t="e">
        <f>VLOOKUP($F$218,Tabisr,4)</f>
        <v>#N/A</v>
      </c>
      <c r="L416" s="58" t="e">
        <f>+J416*K416</f>
        <v>#N/A</v>
      </c>
      <c r="M416" s="50" t="e">
        <f>VLOOKUP($F$218,Tabisr,3)</f>
        <v>#N/A</v>
      </c>
      <c r="N416" s="59">
        <v>673.07</v>
      </c>
      <c r="O416" s="57"/>
      <c r="P416" s="57"/>
      <c r="Q416" s="60"/>
      <c r="R416" s="58"/>
      <c r="S416" s="58"/>
      <c r="T416" s="58">
        <f t="shared" si="300"/>
        <v>6500.68</v>
      </c>
      <c r="U416" s="58">
        <f t="shared" si="301"/>
        <v>6500.68</v>
      </c>
      <c r="V416" s="55"/>
    </row>
    <row r="417" spans="1:22" s="90" customFormat="1" ht="15.75" x14ac:dyDescent="0.25">
      <c r="A417" s="61"/>
      <c r="B417" s="62" t="s">
        <v>240</v>
      </c>
      <c r="C417" s="63" t="s">
        <v>234</v>
      </c>
      <c r="D417" s="61"/>
      <c r="E417" s="64"/>
      <c r="F417" s="65"/>
      <c r="G417" s="65"/>
      <c r="H417" s="65"/>
      <c r="I417" s="66"/>
      <c r="J417" s="67"/>
      <c r="K417" s="68"/>
      <c r="L417" s="66"/>
      <c r="M417" s="66"/>
      <c r="N417" s="69"/>
      <c r="O417" s="65"/>
      <c r="P417" s="65"/>
      <c r="Q417" s="70"/>
      <c r="R417" s="66"/>
      <c r="S417" s="66"/>
      <c r="T417" s="66"/>
      <c r="U417" s="66"/>
      <c r="V417" s="41"/>
    </row>
    <row r="418" spans="1:22" s="90" customFormat="1" ht="31.5" x14ac:dyDescent="0.25">
      <c r="A418" s="61">
        <v>266</v>
      </c>
      <c r="B418" s="62" t="s">
        <v>240</v>
      </c>
      <c r="C418" s="63" t="s">
        <v>74</v>
      </c>
      <c r="D418" s="61"/>
      <c r="E418" s="64"/>
      <c r="F418" s="65"/>
      <c r="G418" s="65"/>
      <c r="H418" s="65"/>
      <c r="I418" s="66"/>
      <c r="J418" s="67"/>
      <c r="K418" s="68"/>
      <c r="L418" s="66"/>
      <c r="M418" s="66"/>
      <c r="N418" s="69"/>
      <c r="O418" s="65"/>
      <c r="P418" s="65"/>
      <c r="Q418" s="70"/>
      <c r="R418" s="66"/>
      <c r="S418" s="66"/>
      <c r="T418" s="66"/>
      <c r="U418" s="66"/>
      <c r="V418" s="41"/>
    </row>
    <row r="419" spans="1:22" s="90" customFormat="1" ht="83.65" customHeight="1" x14ac:dyDescent="0.25">
      <c r="A419" s="11">
        <v>253</v>
      </c>
      <c r="B419" s="41" t="s">
        <v>351</v>
      </c>
      <c r="C419" s="41" t="s">
        <v>74</v>
      </c>
      <c r="D419" s="46">
        <v>15</v>
      </c>
      <c r="E419" s="48">
        <v>317.87</v>
      </c>
      <c r="F419" s="49">
        <f>D419*E419</f>
        <v>4768.05</v>
      </c>
      <c r="G419" s="49"/>
      <c r="H419" s="49"/>
      <c r="I419" s="50">
        <f t="shared" ref="I419:I431" si="306">VLOOKUP($F$376,Tabisr,1)</f>
        <v>4257.91</v>
      </c>
      <c r="J419" s="51">
        <f t="shared" ref="J419" si="307">+F419-I419</f>
        <v>510.14000000000033</v>
      </c>
      <c r="K419" s="52">
        <f t="shared" ref="K419:K431" si="308">VLOOKUP($F$376,Tabisr,4)</f>
        <v>0.16</v>
      </c>
      <c r="L419" s="50">
        <f t="shared" ref="L419" si="309">(F419-4244.01)*17.92%</f>
        <v>93.907968000000011</v>
      </c>
      <c r="M419" s="50">
        <v>389.05</v>
      </c>
      <c r="N419" s="53">
        <v>488.66</v>
      </c>
      <c r="O419" s="49"/>
      <c r="P419" s="49"/>
      <c r="Q419" s="54"/>
      <c r="R419" s="50"/>
      <c r="S419" s="50"/>
      <c r="T419" s="50">
        <f t="shared" ref="T419" si="310">F419+G419+H419-N419+O419-P419-Q419-R419-S419</f>
        <v>4279.3900000000003</v>
      </c>
      <c r="U419" s="50">
        <f t="shared" si="301"/>
        <v>4279.3900000000003</v>
      </c>
      <c r="V419" s="41"/>
    </row>
    <row r="420" spans="1:22" s="90" customFormat="1" ht="83.65" customHeight="1" x14ac:dyDescent="0.25">
      <c r="A420" s="56">
        <v>222</v>
      </c>
      <c r="B420" s="47" t="s">
        <v>46</v>
      </c>
      <c r="C420" s="71" t="s">
        <v>74</v>
      </c>
      <c r="D420" s="46">
        <v>15</v>
      </c>
      <c r="E420" s="72">
        <v>317.87</v>
      </c>
      <c r="F420" s="57">
        <f t="shared" si="305"/>
        <v>4768.05</v>
      </c>
      <c r="G420" s="49"/>
      <c r="H420" s="57"/>
      <c r="I420" s="50">
        <f t="shared" si="306"/>
        <v>4257.91</v>
      </c>
      <c r="J420" s="51">
        <f t="shared" ref="J420:J445" si="311">+F420-I420</f>
        <v>510.14000000000033</v>
      </c>
      <c r="K420" s="52">
        <f t="shared" si="308"/>
        <v>0.16</v>
      </c>
      <c r="L420" s="50">
        <f t="shared" ref="L420:L445" si="312">(F420-4244.01)*17.92%</f>
        <v>93.907968000000011</v>
      </c>
      <c r="M420" s="50">
        <v>391.05</v>
      </c>
      <c r="N420" s="53">
        <v>488.66</v>
      </c>
      <c r="O420" s="57"/>
      <c r="P420" s="57"/>
      <c r="Q420" s="60"/>
      <c r="R420" s="58"/>
      <c r="S420" s="58"/>
      <c r="T420" s="58">
        <f t="shared" si="300"/>
        <v>4279.3900000000003</v>
      </c>
      <c r="U420" s="58">
        <f t="shared" si="301"/>
        <v>4279.3900000000003</v>
      </c>
      <c r="V420" s="41"/>
    </row>
    <row r="421" spans="1:22" s="90" customFormat="1" ht="31.5" x14ac:dyDescent="0.25">
      <c r="A421" s="61">
        <v>257</v>
      </c>
      <c r="B421" s="63" t="s">
        <v>240</v>
      </c>
      <c r="C421" s="63" t="s">
        <v>74</v>
      </c>
      <c r="D421" s="61"/>
      <c r="E421" s="64"/>
      <c r="F421" s="65"/>
      <c r="G421" s="65"/>
      <c r="H421" s="65"/>
      <c r="I421" s="66"/>
      <c r="J421" s="67"/>
      <c r="K421" s="68"/>
      <c r="L421" s="66"/>
      <c r="M421" s="66"/>
      <c r="N421" s="73"/>
      <c r="O421" s="65"/>
      <c r="P421" s="65"/>
      <c r="Q421" s="70"/>
      <c r="R421" s="66"/>
      <c r="S421" s="66"/>
      <c r="T421" s="66"/>
      <c r="U421" s="66"/>
      <c r="V421" s="41"/>
    </row>
    <row r="422" spans="1:22" s="90" customFormat="1" ht="83.65" customHeight="1" x14ac:dyDescent="0.25">
      <c r="A422" s="46">
        <v>256</v>
      </c>
      <c r="B422" s="47" t="s">
        <v>451</v>
      </c>
      <c r="C422" s="47" t="s">
        <v>74</v>
      </c>
      <c r="D422" s="46">
        <v>15</v>
      </c>
      <c r="E422" s="48">
        <v>317.87</v>
      </c>
      <c r="F422" s="49">
        <f t="shared" ref="F422" si="313">D422*E422</f>
        <v>4768.05</v>
      </c>
      <c r="G422" s="49"/>
      <c r="H422" s="49"/>
      <c r="I422" s="50">
        <f t="shared" si="306"/>
        <v>4257.91</v>
      </c>
      <c r="J422" s="51">
        <f t="shared" si="311"/>
        <v>510.14000000000033</v>
      </c>
      <c r="K422" s="52">
        <f t="shared" si="308"/>
        <v>0.16</v>
      </c>
      <c r="L422" s="50">
        <f t="shared" si="312"/>
        <v>93.907968000000011</v>
      </c>
      <c r="M422" s="50">
        <v>394.05</v>
      </c>
      <c r="N422" s="53">
        <v>488.66</v>
      </c>
      <c r="O422" s="49"/>
      <c r="P422" s="49"/>
      <c r="Q422" s="54"/>
      <c r="R422" s="50"/>
      <c r="S422" s="50"/>
      <c r="T422" s="50">
        <f t="shared" si="300"/>
        <v>4279.3900000000003</v>
      </c>
      <c r="U422" s="50">
        <f t="shared" si="301"/>
        <v>4279.3900000000003</v>
      </c>
      <c r="V422" s="41"/>
    </row>
    <row r="423" spans="1:22" s="90" customFormat="1" ht="83.65" customHeight="1" x14ac:dyDescent="0.25">
      <c r="A423" s="46">
        <v>262</v>
      </c>
      <c r="B423" s="47" t="s">
        <v>450</v>
      </c>
      <c r="C423" s="47" t="s">
        <v>74</v>
      </c>
      <c r="D423" s="46">
        <v>15</v>
      </c>
      <c r="E423" s="48">
        <v>317.87</v>
      </c>
      <c r="F423" s="49">
        <f t="shared" ref="F423" si="314">D423*E423</f>
        <v>4768.05</v>
      </c>
      <c r="G423" s="49"/>
      <c r="H423" s="49"/>
      <c r="I423" s="50">
        <f t="shared" si="306"/>
        <v>4257.91</v>
      </c>
      <c r="J423" s="51">
        <f t="shared" ref="J423" si="315">+F423-I423</f>
        <v>510.14000000000033</v>
      </c>
      <c r="K423" s="52">
        <f t="shared" si="308"/>
        <v>0.16</v>
      </c>
      <c r="L423" s="50">
        <f t="shared" ref="L423" si="316">(F423-4244.01)*17.92%</f>
        <v>93.907968000000011</v>
      </c>
      <c r="M423" s="50">
        <v>394.05</v>
      </c>
      <c r="N423" s="53">
        <v>488.66</v>
      </c>
      <c r="O423" s="49"/>
      <c r="P423" s="49"/>
      <c r="Q423" s="54"/>
      <c r="R423" s="50"/>
      <c r="S423" s="50"/>
      <c r="T423" s="50">
        <f t="shared" ref="T423" si="317">F423+G423+H423-N423+O423-P423-Q423-R423-S423</f>
        <v>4279.3900000000003</v>
      </c>
      <c r="U423" s="50">
        <f t="shared" ref="U423" si="318">T423-G423</f>
        <v>4279.3900000000003</v>
      </c>
      <c r="V423" s="41"/>
    </row>
    <row r="424" spans="1:22" s="90" customFormat="1" ht="83.65" customHeight="1" x14ac:dyDescent="0.25">
      <c r="A424" s="46">
        <v>223</v>
      </c>
      <c r="B424" s="47" t="s">
        <v>454</v>
      </c>
      <c r="C424" s="47" t="s">
        <v>74</v>
      </c>
      <c r="D424" s="46">
        <v>15</v>
      </c>
      <c r="E424" s="48">
        <v>317.87</v>
      </c>
      <c r="F424" s="49">
        <f t="shared" ref="F424" si="319">D424*E424</f>
        <v>4768.05</v>
      </c>
      <c r="G424" s="49"/>
      <c r="H424" s="49"/>
      <c r="I424" s="50">
        <f t="shared" si="306"/>
        <v>4257.91</v>
      </c>
      <c r="J424" s="51">
        <f t="shared" ref="J424" si="320">+F424-I424</f>
        <v>510.14000000000033</v>
      </c>
      <c r="K424" s="52">
        <f t="shared" si="308"/>
        <v>0.16</v>
      </c>
      <c r="L424" s="50">
        <f t="shared" ref="L424" si="321">(F424-4244.01)*17.92%</f>
        <v>93.907968000000011</v>
      </c>
      <c r="M424" s="50">
        <v>394.05</v>
      </c>
      <c r="N424" s="53">
        <v>488.66</v>
      </c>
      <c r="O424" s="49"/>
      <c r="P424" s="49"/>
      <c r="Q424" s="54"/>
      <c r="R424" s="50"/>
      <c r="S424" s="50"/>
      <c r="T424" s="50">
        <f t="shared" ref="T424" si="322">F424+G424+H424-N424+O424-P424-Q424-R424-S424</f>
        <v>4279.3900000000003</v>
      </c>
      <c r="U424" s="50">
        <f t="shared" ref="U424" si="323">T424-G424</f>
        <v>4279.3900000000003</v>
      </c>
      <c r="V424" s="41"/>
    </row>
    <row r="425" spans="1:22" s="90" customFormat="1" ht="83.65" customHeight="1" x14ac:dyDescent="0.25">
      <c r="A425" s="46">
        <v>290</v>
      </c>
      <c r="B425" s="47" t="s">
        <v>404</v>
      </c>
      <c r="C425" s="47" t="s">
        <v>74</v>
      </c>
      <c r="D425" s="46">
        <v>15</v>
      </c>
      <c r="E425" s="48">
        <v>317.87</v>
      </c>
      <c r="F425" s="49">
        <f>D425*E425</f>
        <v>4768.05</v>
      </c>
      <c r="G425" s="49"/>
      <c r="H425" s="49"/>
      <c r="I425" s="50">
        <f t="shared" ref="I425:I439" si="324">VLOOKUP($F$376,Tabisr,1)</f>
        <v>4257.91</v>
      </c>
      <c r="J425" s="51">
        <f>+F425-I425</f>
        <v>510.14000000000033</v>
      </c>
      <c r="K425" s="52">
        <f t="shared" ref="K425:K439" si="325">VLOOKUP($F$376,Tabisr,4)</f>
        <v>0.16</v>
      </c>
      <c r="L425" s="50">
        <f>(F425-4244.01)*17.92%</f>
        <v>93.907968000000011</v>
      </c>
      <c r="M425" s="50">
        <v>398.05</v>
      </c>
      <c r="N425" s="53">
        <v>488.66</v>
      </c>
      <c r="O425" s="49"/>
      <c r="P425" s="49"/>
      <c r="Q425" s="54"/>
      <c r="R425" s="50"/>
      <c r="S425" s="50"/>
      <c r="T425" s="50">
        <f>F425+G425+H425-N425+O425-P425-Q425-R425-S425</f>
        <v>4279.3900000000003</v>
      </c>
      <c r="U425" s="50">
        <f>T425-G425</f>
        <v>4279.3900000000003</v>
      </c>
      <c r="V425" s="41"/>
    </row>
    <row r="426" spans="1:22" s="90" customFormat="1" ht="83.65" customHeight="1" x14ac:dyDescent="0.25">
      <c r="A426" s="46">
        <v>220</v>
      </c>
      <c r="B426" s="47" t="s">
        <v>453</v>
      </c>
      <c r="C426" s="47" t="s">
        <v>74</v>
      </c>
      <c r="D426" s="46">
        <v>15</v>
      </c>
      <c r="E426" s="48">
        <v>317.87</v>
      </c>
      <c r="F426" s="49">
        <f t="shared" ref="F426" si="326">D426*E426</f>
        <v>4768.05</v>
      </c>
      <c r="G426" s="49"/>
      <c r="H426" s="57"/>
      <c r="I426" s="50">
        <f t="shared" si="324"/>
        <v>4257.91</v>
      </c>
      <c r="J426" s="51">
        <f t="shared" ref="J426" si="327">+F426-I426</f>
        <v>510.14000000000033</v>
      </c>
      <c r="K426" s="52">
        <f t="shared" si="325"/>
        <v>0.16</v>
      </c>
      <c r="L426" s="50">
        <f t="shared" ref="L426" si="328">(F426-4244.01)*17.92%</f>
        <v>93.907968000000011</v>
      </c>
      <c r="M426" s="50">
        <v>402.05</v>
      </c>
      <c r="N426" s="53">
        <v>488.66</v>
      </c>
      <c r="O426" s="57"/>
      <c r="P426" s="57"/>
      <c r="Q426" s="60"/>
      <c r="R426" s="58"/>
      <c r="S426" s="58"/>
      <c r="T426" s="58">
        <f t="shared" ref="T426" si="329">F426+G426+H426-N426+O426-P426-Q426-R426-S426</f>
        <v>4279.3900000000003</v>
      </c>
      <c r="U426" s="58">
        <f t="shared" ref="U426" si="330">T426-G426</f>
        <v>4279.3900000000003</v>
      </c>
      <c r="V426" s="41"/>
    </row>
    <row r="427" spans="1:22" s="90" customFormat="1" ht="83.65" customHeight="1" x14ac:dyDescent="0.25">
      <c r="A427" s="46">
        <v>235</v>
      </c>
      <c r="B427" s="47" t="s">
        <v>456</v>
      </c>
      <c r="C427" s="47" t="s">
        <v>74</v>
      </c>
      <c r="D427" s="46">
        <v>15</v>
      </c>
      <c r="E427" s="48">
        <v>317.87</v>
      </c>
      <c r="F427" s="49">
        <f t="shared" ref="F427" si="331">D427*E427</f>
        <v>4768.05</v>
      </c>
      <c r="G427" s="49"/>
      <c r="H427" s="57"/>
      <c r="I427" s="50">
        <f t="shared" si="324"/>
        <v>4257.91</v>
      </c>
      <c r="J427" s="51">
        <f t="shared" ref="J427" si="332">+F427-I427</f>
        <v>510.14000000000033</v>
      </c>
      <c r="K427" s="52">
        <f t="shared" si="325"/>
        <v>0.16</v>
      </c>
      <c r="L427" s="50">
        <f t="shared" ref="L427" si="333">(F427-4244.01)*17.92%</f>
        <v>93.907968000000011</v>
      </c>
      <c r="M427" s="50">
        <v>402.05</v>
      </c>
      <c r="N427" s="53">
        <v>488.66</v>
      </c>
      <c r="O427" s="57"/>
      <c r="P427" s="57"/>
      <c r="Q427" s="60"/>
      <c r="R427" s="58"/>
      <c r="S427" s="58"/>
      <c r="T427" s="58">
        <f t="shared" ref="T427" si="334">F427+G427+H427-N427+O427-P427-Q427-R427-S427</f>
        <v>4279.3900000000003</v>
      </c>
      <c r="U427" s="58">
        <f t="shared" ref="U427" si="335">T427-G427</f>
        <v>4279.3900000000003</v>
      </c>
      <c r="V427" s="41"/>
    </row>
    <row r="428" spans="1:22" s="90" customFormat="1" ht="83.65" customHeight="1" x14ac:dyDescent="0.25">
      <c r="A428" s="75">
        <v>231</v>
      </c>
      <c r="B428" s="76" t="s">
        <v>176</v>
      </c>
      <c r="C428" s="76" t="s">
        <v>96</v>
      </c>
      <c r="D428" s="75">
        <v>15</v>
      </c>
      <c r="E428" s="77">
        <v>317.87</v>
      </c>
      <c r="F428" s="78">
        <f t="shared" ref="F428:F432" si="336">D428*E428</f>
        <v>4768.05</v>
      </c>
      <c r="G428" s="78"/>
      <c r="H428" s="78"/>
      <c r="I428" s="79">
        <f t="shared" ref="I428" si="337">VLOOKUP($F$376,Tabisr,1)</f>
        <v>4257.91</v>
      </c>
      <c r="J428" s="80">
        <f t="shared" ref="J428:J432" si="338">+F428-I428</f>
        <v>510.14000000000033</v>
      </c>
      <c r="K428" s="81">
        <f t="shared" ref="K428" si="339">VLOOKUP($F$376,Tabisr,4)</f>
        <v>0.16</v>
      </c>
      <c r="L428" s="79">
        <f t="shared" ref="L428:L432" si="340">(F428-4244.01)*17.92%</f>
        <v>93.907968000000011</v>
      </c>
      <c r="M428" s="79">
        <v>398.05</v>
      </c>
      <c r="N428" s="82">
        <v>488.66</v>
      </c>
      <c r="O428" s="78"/>
      <c r="P428" s="78"/>
      <c r="Q428" s="83"/>
      <c r="R428" s="79"/>
      <c r="S428" s="79"/>
      <c r="T428" s="79">
        <f t="shared" ref="T428:T432" si="341">F428+G428+H428-N428+O428-P428-Q428-R428-S428</f>
        <v>4279.3900000000003</v>
      </c>
      <c r="U428" s="79">
        <f t="shared" ref="U428:U432" si="342">T428-G428</f>
        <v>4279.3900000000003</v>
      </c>
      <c r="V428" s="41"/>
    </row>
    <row r="429" spans="1:22" s="90" customFormat="1" ht="83.65" customHeight="1" x14ac:dyDescent="0.25">
      <c r="A429" s="46">
        <v>216</v>
      </c>
      <c r="B429" s="47" t="s">
        <v>323</v>
      </c>
      <c r="C429" s="47" t="s">
        <v>96</v>
      </c>
      <c r="D429" s="46">
        <v>15</v>
      </c>
      <c r="E429" s="48">
        <v>317.87</v>
      </c>
      <c r="F429" s="49">
        <f t="shared" si="336"/>
        <v>4768.05</v>
      </c>
      <c r="G429" s="49"/>
      <c r="H429" s="49"/>
      <c r="I429" s="50">
        <f t="shared" si="306"/>
        <v>4257.91</v>
      </c>
      <c r="J429" s="51">
        <f t="shared" si="338"/>
        <v>510.14000000000033</v>
      </c>
      <c r="K429" s="52">
        <f t="shared" si="308"/>
        <v>0.16</v>
      </c>
      <c r="L429" s="50">
        <f t="shared" si="340"/>
        <v>93.907968000000011</v>
      </c>
      <c r="M429" s="50">
        <v>393.05</v>
      </c>
      <c r="N429" s="53">
        <v>488.66</v>
      </c>
      <c r="O429" s="49"/>
      <c r="P429" s="49"/>
      <c r="Q429" s="54"/>
      <c r="R429" s="50"/>
      <c r="S429" s="50"/>
      <c r="T429" s="50">
        <f t="shared" si="341"/>
        <v>4279.3900000000003</v>
      </c>
      <c r="U429" s="50">
        <f t="shared" si="342"/>
        <v>4279.3900000000003</v>
      </c>
      <c r="V429" s="41"/>
    </row>
    <row r="430" spans="1:22" s="90" customFormat="1" ht="83.65" customHeight="1" x14ac:dyDescent="0.25">
      <c r="A430" s="11">
        <v>241</v>
      </c>
      <c r="B430" s="47" t="s">
        <v>264</v>
      </c>
      <c r="C430" s="47" t="s">
        <v>96</v>
      </c>
      <c r="D430" s="46">
        <v>15</v>
      </c>
      <c r="E430" s="48">
        <v>317.87</v>
      </c>
      <c r="F430" s="49">
        <f t="shared" si="336"/>
        <v>4768.05</v>
      </c>
      <c r="G430" s="49"/>
      <c r="H430" s="57"/>
      <c r="I430" s="50">
        <f t="shared" si="306"/>
        <v>4257.91</v>
      </c>
      <c r="J430" s="51">
        <f t="shared" si="338"/>
        <v>510.14000000000033</v>
      </c>
      <c r="K430" s="52">
        <f t="shared" si="308"/>
        <v>0.16</v>
      </c>
      <c r="L430" s="50">
        <f t="shared" si="340"/>
        <v>93.907968000000011</v>
      </c>
      <c r="M430" s="50">
        <v>414.05</v>
      </c>
      <c r="N430" s="53">
        <v>488.66</v>
      </c>
      <c r="O430" s="49"/>
      <c r="P430" s="49"/>
      <c r="Q430" s="60"/>
      <c r="R430" s="58"/>
      <c r="S430" s="58"/>
      <c r="T430" s="58">
        <f t="shared" si="341"/>
        <v>4279.3900000000003</v>
      </c>
      <c r="U430" s="58">
        <f t="shared" si="342"/>
        <v>4279.3900000000003</v>
      </c>
      <c r="V430" s="41"/>
    </row>
    <row r="431" spans="1:22" s="90" customFormat="1" ht="83.65" customHeight="1" x14ac:dyDescent="0.25">
      <c r="A431" s="46">
        <v>240</v>
      </c>
      <c r="B431" s="47" t="s">
        <v>295</v>
      </c>
      <c r="C431" s="47" t="s">
        <v>96</v>
      </c>
      <c r="D431" s="46">
        <v>15</v>
      </c>
      <c r="E431" s="48">
        <v>317.87</v>
      </c>
      <c r="F431" s="49">
        <f>D431*E431</f>
        <v>4768.05</v>
      </c>
      <c r="G431" s="49"/>
      <c r="H431" s="57"/>
      <c r="I431" s="50">
        <f t="shared" si="306"/>
        <v>4257.91</v>
      </c>
      <c r="J431" s="51">
        <f>+F431-I431</f>
        <v>510.14000000000033</v>
      </c>
      <c r="K431" s="52">
        <f t="shared" si="308"/>
        <v>0.16</v>
      </c>
      <c r="L431" s="50">
        <f>(F431-4244.01)*17.92%</f>
        <v>93.907968000000011</v>
      </c>
      <c r="M431" s="50">
        <v>390.05</v>
      </c>
      <c r="N431" s="53">
        <v>488.66</v>
      </c>
      <c r="O431" s="49"/>
      <c r="P431" s="49"/>
      <c r="Q431" s="54"/>
      <c r="R431" s="50"/>
      <c r="S431" s="50"/>
      <c r="T431" s="58">
        <f>F431+G431+H431-N431+O431-P431-Q431-R431-S431</f>
        <v>4279.3900000000003</v>
      </c>
      <c r="U431" s="58">
        <f>T431-G431</f>
        <v>4279.3900000000003</v>
      </c>
      <c r="V431" s="41"/>
    </row>
    <row r="432" spans="1:22" s="90" customFormat="1" ht="83.65" customHeight="1" x14ac:dyDescent="0.25">
      <c r="A432" s="46">
        <v>217</v>
      </c>
      <c r="B432" s="47" t="s">
        <v>439</v>
      </c>
      <c r="C432" s="47" t="s">
        <v>96</v>
      </c>
      <c r="D432" s="46">
        <v>15</v>
      </c>
      <c r="E432" s="48">
        <v>317.87</v>
      </c>
      <c r="F432" s="49">
        <f t="shared" si="336"/>
        <v>4768.05</v>
      </c>
      <c r="G432" s="49"/>
      <c r="H432" s="49"/>
      <c r="I432" s="50">
        <f t="shared" ref="I432" si="343">VLOOKUP($F$363,Tabisr,1)</f>
        <v>18837.759999999998</v>
      </c>
      <c r="J432" s="51">
        <f t="shared" si="338"/>
        <v>-14069.71</v>
      </c>
      <c r="K432" s="52">
        <f t="shared" ref="K432" si="344">VLOOKUP($F$363,Tabisr,4)</f>
        <v>0.3</v>
      </c>
      <c r="L432" s="50">
        <f t="shared" si="340"/>
        <v>93.907968000000011</v>
      </c>
      <c r="M432" s="50">
        <v>399.05</v>
      </c>
      <c r="N432" s="53">
        <v>488.66</v>
      </c>
      <c r="O432" s="49"/>
      <c r="P432" s="49"/>
      <c r="Q432" s="54"/>
      <c r="R432" s="50"/>
      <c r="S432" s="50"/>
      <c r="T432" s="50">
        <f t="shared" si="341"/>
        <v>4279.3900000000003</v>
      </c>
      <c r="U432" s="50">
        <f t="shared" si="342"/>
        <v>4279.3900000000003</v>
      </c>
      <c r="V432" s="41"/>
    </row>
    <row r="433" spans="1:22" s="90" customFormat="1" ht="15.75" x14ac:dyDescent="0.25">
      <c r="A433" s="61">
        <v>221</v>
      </c>
      <c r="B433" s="63" t="s">
        <v>240</v>
      </c>
      <c r="C433" s="63" t="s">
        <v>96</v>
      </c>
      <c r="D433" s="61"/>
      <c r="E433" s="64"/>
      <c r="F433" s="65"/>
      <c r="G433" s="65"/>
      <c r="H433" s="65"/>
      <c r="I433" s="66"/>
      <c r="J433" s="67"/>
      <c r="K433" s="68"/>
      <c r="L433" s="66"/>
      <c r="M433" s="66"/>
      <c r="N433" s="73"/>
      <c r="O433" s="65"/>
      <c r="P433" s="65"/>
      <c r="Q433" s="70"/>
      <c r="R433" s="66"/>
      <c r="S433" s="66"/>
      <c r="T433" s="66"/>
      <c r="U433" s="66"/>
      <c r="V433" s="41"/>
    </row>
    <row r="434" spans="1:22" s="90" customFormat="1" ht="83.65" customHeight="1" x14ac:dyDescent="0.25">
      <c r="A434" s="56">
        <v>224</v>
      </c>
      <c r="B434" s="47" t="s">
        <v>121</v>
      </c>
      <c r="C434" s="71" t="s">
        <v>96</v>
      </c>
      <c r="D434" s="46">
        <v>15</v>
      </c>
      <c r="E434" s="72">
        <v>317.87</v>
      </c>
      <c r="F434" s="57">
        <f t="shared" si="305"/>
        <v>4768.05</v>
      </c>
      <c r="G434" s="49"/>
      <c r="H434" s="57"/>
      <c r="I434" s="50">
        <f t="shared" si="324"/>
        <v>4257.91</v>
      </c>
      <c r="J434" s="51">
        <f t="shared" si="311"/>
        <v>510.14000000000033</v>
      </c>
      <c r="K434" s="52">
        <f t="shared" si="325"/>
        <v>0.16</v>
      </c>
      <c r="L434" s="50">
        <f t="shared" si="312"/>
        <v>93.907968000000011</v>
      </c>
      <c r="M434" s="50">
        <v>403.05</v>
      </c>
      <c r="N434" s="53">
        <v>488.66</v>
      </c>
      <c r="O434" s="57"/>
      <c r="P434" s="57"/>
      <c r="Q434" s="60"/>
      <c r="R434" s="58"/>
      <c r="S434" s="58"/>
      <c r="T434" s="58">
        <f t="shared" ref="T434:T435" si="345">F434+G434+H434-N434+O434-P434-Q434-R434-S434</f>
        <v>4279.3900000000003</v>
      </c>
      <c r="U434" s="58">
        <f t="shared" si="301"/>
        <v>4279.3900000000003</v>
      </c>
      <c r="V434" s="41"/>
    </row>
    <row r="435" spans="1:22" s="90" customFormat="1" ht="83.65" customHeight="1" x14ac:dyDescent="0.25">
      <c r="A435" s="56">
        <v>225</v>
      </c>
      <c r="B435" s="47" t="s">
        <v>257</v>
      </c>
      <c r="C435" s="47" t="s">
        <v>96</v>
      </c>
      <c r="D435" s="46">
        <v>15</v>
      </c>
      <c r="E435" s="48">
        <v>317.87</v>
      </c>
      <c r="F435" s="49">
        <f t="shared" si="305"/>
        <v>4768.05</v>
      </c>
      <c r="G435" s="49"/>
      <c r="H435" s="57"/>
      <c r="I435" s="50">
        <f t="shared" si="324"/>
        <v>4257.91</v>
      </c>
      <c r="J435" s="51">
        <f t="shared" si="311"/>
        <v>510.14000000000033</v>
      </c>
      <c r="K435" s="52">
        <f t="shared" si="325"/>
        <v>0.16</v>
      </c>
      <c r="L435" s="50">
        <f t="shared" si="312"/>
        <v>93.907968000000011</v>
      </c>
      <c r="M435" s="50">
        <v>404.05</v>
      </c>
      <c r="N435" s="53">
        <v>488.66</v>
      </c>
      <c r="O435" s="49"/>
      <c r="P435" s="49"/>
      <c r="Q435" s="54"/>
      <c r="R435" s="50"/>
      <c r="S435" s="50"/>
      <c r="T435" s="50">
        <f t="shared" si="345"/>
        <v>4279.3900000000003</v>
      </c>
      <c r="U435" s="50">
        <f t="shared" si="301"/>
        <v>4279.3900000000003</v>
      </c>
      <c r="V435" s="41"/>
    </row>
    <row r="436" spans="1:22" s="90" customFormat="1" ht="83.65" customHeight="1" x14ac:dyDescent="0.25">
      <c r="A436" s="56">
        <v>226</v>
      </c>
      <c r="B436" s="47" t="s">
        <v>65</v>
      </c>
      <c r="C436" s="71" t="s">
        <v>96</v>
      </c>
      <c r="D436" s="46">
        <v>15</v>
      </c>
      <c r="E436" s="48">
        <v>317.87</v>
      </c>
      <c r="F436" s="49">
        <f t="shared" ref="F436" si="346">D436*E436</f>
        <v>4768.05</v>
      </c>
      <c r="G436" s="49"/>
      <c r="H436" s="57"/>
      <c r="I436" s="50">
        <f t="shared" si="324"/>
        <v>4257.91</v>
      </c>
      <c r="J436" s="51">
        <f t="shared" ref="J436" si="347">+F436-I436</f>
        <v>510.14000000000033</v>
      </c>
      <c r="K436" s="52">
        <f t="shared" si="325"/>
        <v>0.16</v>
      </c>
      <c r="L436" s="50">
        <f t="shared" ref="L436" si="348">(F436-4244.01)*17.92%</f>
        <v>93.907968000000011</v>
      </c>
      <c r="M436" s="50">
        <v>404.05</v>
      </c>
      <c r="N436" s="53">
        <v>488.66</v>
      </c>
      <c r="O436" s="49"/>
      <c r="P436" s="49"/>
      <c r="Q436" s="54"/>
      <c r="R436" s="50"/>
      <c r="S436" s="50"/>
      <c r="T436" s="50">
        <f t="shared" ref="T436" si="349">F436+G436+H436-N436+O436-P436-Q436-R436-S436</f>
        <v>4279.3900000000003</v>
      </c>
      <c r="U436" s="50">
        <f t="shared" si="301"/>
        <v>4279.3900000000003</v>
      </c>
      <c r="V436" s="41"/>
    </row>
    <row r="437" spans="1:22" s="90" customFormat="1" ht="83.65" customHeight="1" x14ac:dyDescent="0.25">
      <c r="A437" s="56">
        <v>227</v>
      </c>
      <c r="B437" s="47" t="s">
        <v>47</v>
      </c>
      <c r="C437" s="71" t="s">
        <v>96</v>
      </c>
      <c r="D437" s="46">
        <v>15</v>
      </c>
      <c r="E437" s="72">
        <v>317.87</v>
      </c>
      <c r="F437" s="57">
        <f t="shared" si="305"/>
        <v>4768.05</v>
      </c>
      <c r="G437" s="49"/>
      <c r="H437" s="57"/>
      <c r="I437" s="50">
        <f t="shared" si="324"/>
        <v>4257.91</v>
      </c>
      <c r="J437" s="51">
        <f t="shared" si="311"/>
        <v>510.14000000000033</v>
      </c>
      <c r="K437" s="52">
        <f t="shared" si="325"/>
        <v>0.16</v>
      </c>
      <c r="L437" s="50">
        <f t="shared" si="312"/>
        <v>93.907968000000011</v>
      </c>
      <c r="M437" s="50">
        <v>406.05</v>
      </c>
      <c r="N437" s="53">
        <v>488.66</v>
      </c>
      <c r="O437" s="57"/>
      <c r="P437" s="49"/>
      <c r="Q437" s="60"/>
      <c r="R437" s="58"/>
      <c r="S437" s="58"/>
      <c r="T437" s="50">
        <f t="shared" ref="T437:T438" si="350">F437+G437+H437-N437+O437-P437-Q437-R437-S437</f>
        <v>4279.3900000000003</v>
      </c>
      <c r="U437" s="50">
        <f t="shared" si="301"/>
        <v>4279.3900000000003</v>
      </c>
      <c r="V437" s="41"/>
    </row>
    <row r="438" spans="1:22" s="90" customFormat="1" ht="83.65" customHeight="1" x14ac:dyDescent="0.25">
      <c r="A438" s="56">
        <v>228</v>
      </c>
      <c r="B438" s="47" t="s">
        <v>48</v>
      </c>
      <c r="C438" s="71" t="s">
        <v>96</v>
      </c>
      <c r="D438" s="46">
        <v>15</v>
      </c>
      <c r="E438" s="72">
        <v>317.87</v>
      </c>
      <c r="F438" s="57">
        <f t="shared" si="305"/>
        <v>4768.05</v>
      </c>
      <c r="G438" s="49"/>
      <c r="H438" s="57"/>
      <c r="I438" s="50">
        <f t="shared" si="324"/>
        <v>4257.91</v>
      </c>
      <c r="J438" s="51">
        <f t="shared" si="311"/>
        <v>510.14000000000033</v>
      </c>
      <c r="K438" s="52">
        <f t="shared" si="325"/>
        <v>0.16</v>
      </c>
      <c r="L438" s="50">
        <f t="shared" si="312"/>
        <v>93.907968000000011</v>
      </c>
      <c r="M438" s="50">
        <v>407.05</v>
      </c>
      <c r="N438" s="53">
        <v>488.66</v>
      </c>
      <c r="O438" s="57"/>
      <c r="P438" s="57"/>
      <c r="Q438" s="60"/>
      <c r="R438" s="58"/>
      <c r="S438" s="58"/>
      <c r="T438" s="50">
        <f t="shared" si="350"/>
        <v>4279.3900000000003</v>
      </c>
      <c r="U438" s="50">
        <f t="shared" si="301"/>
        <v>4279.3900000000003</v>
      </c>
      <c r="V438" s="41"/>
    </row>
    <row r="439" spans="1:22" s="90" customFormat="1" ht="83.65" customHeight="1" x14ac:dyDescent="0.25">
      <c r="A439" s="46">
        <v>229</v>
      </c>
      <c r="B439" s="47" t="s">
        <v>313</v>
      </c>
      <c r="C439" s="47" t="s">
        <v>96</v>
      </c>
      <c r="D439" s="46">
        <v>15</v>
      </c>
      <c r="E439" s="48">
        <v>317.87</v>
      </c>
      <c r="F439" s="49">
        <f>D439*E439</f>
        <v>4768.05</v>
      </c>
      <c r="G439" s="49"/>
      <c r="H439" s="57"/>
      <c r="I439" s="50">
        <f t="shared" si="324"/>
        <v>4257.91</v>
      </c>
      <c r="J439" s="51">
        <f>+F439-I439</f>
        <v>510.14000000000033</v>
      </c>
      <c r="K439" s="52">
        <f t="shared" si="325"/>
        <v>0.16</v>
      </c>
      <c r="L439" s="50">
        <f>(F439-4244.01)*17.92%</f>
        <v>93.907968000000011</v>
      </c>
      <c r="M439" s="50">
        <v>400.05</v>
      </c>
      <c r="N439" s="53">
        <v>488.66</v>
      </c>
      <c r="O439" s="49"/>
      <c r="P439" s="49"/>
      <c r="Q439" s="54"/>
      <c r="R439" s="50"/>
      <c r="S439" s="50"/>
      <c r="T439" s="50">
        <f>F439+G439+H439-N439+O439-P439-Q439-R439-S439</f>
        <v>4279.3900000000003</v>
      </c>
      <c r="U439" s="50">
        <f>T439-G439</f>
        <v>4279.3900000000003</v>
      </c>
      <c r="V439" s="41"/>
    </row>
    <row r="440" spans="1:22" s="90" customFormat="1" ht="83.65" customHeight="1" x14ac:dyDescent="0.25">
      <c r="A440" s="56">
        <v>230</v>
      </c>
      <c r="B440" s="47" t="s">
        <v>51</v>
      </c>
      <c r="C440" s="71" t="s">
        <v>96</v>
      </c>
      <c r="D440" s="46">
        <v>15</v>
      </c>
      <c r="E440" s="72">
        <v>317.87</v>
      </c>
      <c r="F440" s="57">
        <f t="shared" si="305"/>
        <v>4768.05</v>
      </c>
      <c r="G440" s="49"/>
      <c r="H440" s="57"/>
      <c r="I440" s="50">
        <f t="shared" ref="I440:I446" si="351">VLOOKUP($F$376,Tabisr,1)</f>
        <v>4257.91</v>
      </c>
      <c r="J440" s="51">
        <f t="shared" si="311"/>
        <v>510.14000000000033</v>
      </c>
      <c r="K440" s="52">
        <f t="shared" ref="K440:K446" si="352">VLOOKUP($F$376,Tabisr,4)</f>
        <v>0.16</v>
      </c>
      <c r="L440" s="50">
        <f t="shared" si="312"/>
        <v>93.907968000000011</v>
      </c>
      <c r="M440" s="50">
        <v>409.05</v>
      </c>
      <c r="N440" s="53">
        <v>488.66</v>
      </c>
      <c r="O440" s="57"/>
      <c r="P440" s="57"/>
      <c r="Q440" s="60"/>
      <c r="R440" s="58"/>
      <c r="S440" s="58"/>
      <c r="T440" s="58">
        <f t="shared" ref="T440:T445" si="353">F440+G440+H440-N440+O440-P440-Q440-R440-S440</f>
        <v>4279.3900000000003</v>
      </c>
      <c r="U440" s="58">
        <f t="shared" ref="U440:U445" si="354">T440-G440</f>
        <v>4279.3900000000003</v>
      </c>
      <c r="V440" s="41"/>
    </row>
    <row r="441" spans="1:22" s="90" customFormat="1" ht="83.65" customHeight="1" x14ac:dyDescent="0.25">
      <c r="A441" s="56">
        <v>232</v>
      </c>
      <c r="B441" s="47" t="s">
        <v>124</v>
      </c>
      <c r="C441" s="71" t="s">
        <v>96</v>
      </c>
      <c r="D441" s="46">
        <v>15</v>
      </c>
      <c r="E441" s="72">
        <v>317.87</v>
      </c>
      <c r="F441" s="57">
        <f t="shared" si="305"/>
        <v>4768.05</v>
      </c>
      <c r="G441" s="49"/>
      <c r="H441" s="57"/>
      <c r="I441" s="50">
        <f t="shared" si="351"/>
        <v>4257.91</v>
      </c>
      <c r="J441" s="51">
        <f t="shared" si="311"/>
        <v>510.14000000000033</v>
      </c>
      <c r="K441" s="52">
        <f t="shared" si="352"/>
        <v>0.16</v>
      </c>
      <c r="L441" s="50">
        <f t="shared" si="312"/>
        <v>93.907968000000011</v>
      </c>
      <c r="M441" s="50">
        <v>410.05</v>
      </c>
      <c r="N441" s="53">
        <v>488.66</v>
      </c>
      <c r="O441" s="57"/>
      <c r="P441" s="57"/>
      <c r="Q441" s="60"/>
      <c r="R441" s="58"/>
      <c r="S441" s="58"/>
      <c r="T441" s="58">
        <f t="shared" si="353"/>
        <v>4279.3900000000003</v>
      </c>
      <c r="U441" s="58">
        <f t="shared" si="354"/>
        <v>4279.3900000000003</v>
      </c>
      <c r="V441" s="41"/>
    </row>
    <row r="442" spans="1:22" s="90" customFormat="1" ht="83.65" customHeight="1" x14ac:dyDescent="0.25">
      <c r="A442" s="56">
        <v>234</v>
      </c>
      <c r="B442" s="47" t="s">
        <v>135</v>
      </c>
      <c r="C442" s="71" t="s">
        <v>96</v>
      </c>
      <c r="D442" s="46">
        <v>15</v>
      </c>
      <c r="E442" s="72">
        <v>317.87</v>
      </c>
      <c r="F442" s="57">
        <f t="shared" si="305"/>
        <v>4768.05</v>
      </c>
      <c r="G442" s="49"/>
      <c r="H442" s="57"/>
      <c r="I442" s="50">
        <f t="shared" si="351"/>
        <v>4257.91</v>
      </c>
      <c r="J442" s="51">
        <f t="shared" si="311"/>
        <v>510.14000000000033</v>
      </c>
      <c r="K442" s="52">
        <f t="shared" si="352"/>
        <v>0.16</v>
      </c>
      <c r="L442" s="50">
        <f t="shared" si="312"/>
        <v>93.907968000000011</v>
      </c>
      <c r="M442" s="50">
        <v>411.05</v>
      </c>
      <c r="N442" s="53">
        <v>488.66</v>
      </c>
      <c r="O442" s="57"/>
      <c r="P442" s="57"/>
      <c r="Q442" s="60"/>
      <c r="R442" s="58"/>
      <c r="S442" s="58"/>
      <c r="T442" s="58">
        <f t="shared" si="353"/>
        <v>4279.3900000000003</v>
      </c>
      <c r="U442" s="58">
        <f t="shared" si="354"/>
        <v>4279.3900000000003</v>
      </c>
      <c r="V442" s="41"/>
    </row>
    <row r="443" spans="1:22" s="90" customFormat="1" ht="83.65" customHeight="1" x14ac:dyDescent="0.25">
      <c r="A443" s="56">
        <v>236</v>
      </c>
      <c r="B443" s="47" t="s">
        <v>45</v>
      </c>
      <c r="C443" s="71" t="s">
        <v>95</v>
      </c>
      <c r="D443" s="46">
        <v>15</v>
      </c>
      <c r="E443" s="72">
        <v>401.66</v>
      </c>
      <c r="F443" s="57">
        <f t="shared" si="305"/>
        <v>6024.9000000000005</v>
      </c>
      <c r="G443" s="49"/>
      <c r="H443" s="57"/>
      <c r="I443" s="50">
        <f t="shared" si="351"/>
        <v>4257.91</v>
      </c>
      <c r="J443" s="51">
        <f t="shared" si="311"/>
        <v>1766.9900000000007</v>
      </c>
      <c r="K443" s="52">
        <f t="shared" si="352"/>
        <v>0.16</v>
      </c>
      <c r="L443" s="50">
        <f t="shared" si="312"/>
        <v>319.13548800000012</v>
      </c>
      <c r="M443" s="50">
        <v>412.05</v>
      </c>
      <c r="N443" s="53">
        <v>587.66</v>
      </c>
      <c r="O443" s="57"/>
      <c r="P443" s="57"/>
      <c r="Q443" s="60"/>
      <c r="R443" s="58"/>
      <c r="S443" s="58"/>
      <c r="T443" s="58">
        <f t="shared" si="353"/>
        <v>5437.2400000000007</v>
      </c>
      <c r="U443" s="58">
        <f t="shared" si="354"/>
        <v>5437.2400000000007</v>
      </c>
      <c r="V443" s="41"/>
    </row>
    <row r="444" spans="1:22" s="90" customFormat="1" ht="83.65" customHeight="1" x14ac:dyDescent="0.25">
      <c r="A444" s="46">
        <v>287</v>
      </c>
      <c r="B444" s="47" t="s">
        <v>395</v>
      </c>
      <c r="C444" s="71" t="s">
        <v>396</v>
      </c>
      <c r="D444" s="46">
        <v>15</v>
      </c>
      <c r="E444" s="84">
        <v>263.56</v>
      </c>
      <c r="F444" s="84">
        <f>D444*E444</f>
        <v>3953.4</v>
      </c>
      <c r="G444" s="84"/>
      <c r="H444" s="84"/>
      <c r="I444" s="84">
        <f>VLOOKUP($F$49,Tabisr,1)</f>
        <v>2422.81</v>
      </c>
      <c r="J444" s="85">
        <f t="shared" si="311"/>
        <v>1530.5900000000001</v>
      </c>
      <c r="K444" s="86">
        <f>VLOOKUP($F$49,Tabisr,4)</f>
        <v>0.10879999999999999</v>
      </c>
      <c r="L444" s="84">
        <f>(F444-3651.01)*16%</f>
        <v>48.382399999999983</v>
      </c>
      <c r="M444" s="84">
        <v>293.25</v>
      </c>
      <c r="N444" s="87">
        <f>M444+L444</f>
        <v>341.63239999999996</v>
      </c>
      <c r="O444" s="84">
        <f>VLOOKUP($F$49,Tabsub,3)</f>
        <v>0</v>
      </c>
      <c r="P444" s="84"/>
      <c r="Q444" s="88"/>
      <c r="R444" s="84"/>
      <c r="S444" s="84"/>
      <c r="T444" s="85">
        <f t="shared" si="353"/>
        <v>3611.7676000000001</v>
      </c>
      <c r="U444" s="85">
        <f>T444-G444</f>
        <v>3611.7676000000001</v>
      </c>
      <c r="V444" s="41"/>
    </row>
    <row r="445" spans="1:22" s="90" customFormat="1" ht="83.65" customHeight="1" x14ac:dyDescent="0.25">
      <c r="A445" s="46">
        <v>261</v>
      </c>
      <c r="B445" s="47" t="s">
        <v>333</v>
      </c>
      <c r="C445" s="47" t="s">
        <v>164</v>
      </c>
      <c r="D445" s="46">
        <v>15</v>
      </c>
      <c r="E445" s="48">
        <v>317.87</v>
      </c>
      <c r="F445" s="49">
        <f t="shared" ref="F445:F446" si="355">D445*E445</f>
        <v>4768.05</v>
      </c>
      <c r="G445" s="49"/>
      <c r="H445" s="57"/>
      <c r="I445" s="50">
        <f t="shared" si="351"/>
        <v>4257.91</v>
      </c>
      <c r="J445" s="51">
        <f t="shared" si="311"/>
        <v>510.14000000000033</v>
      </c>
      <c r="K445" s="52">
        <f t="shared" si="352"/>
        <v>0.16</v>
      </c>
      <c r="L445" s="50">
        <f t="shared" si="312"/>
        <v>93.907968000000011</v>
      </c>
      <c r="M445" s="50">
        <v>413.05</v>
      </c>
      <c r="N445" s="53">
        <v>488.66</v>
      </c>
      <c r="O445" s="49"/>
      <c r="P445" s="49"/>
      <c r="Q445" s="54"/>
      <c r="R445" s="50"/>
      <c r="S445" s="50"/>
      <c r="T445" s="50">
        <f t="shared" si="353"/>
        <v>4279.3900000000003</v>
      </c>
      <c r="U445" s="50">
        <f t="shared" si="354"/>
        <v>4279.3900000000003</v>
      </c>
      <c r="V445" s="41"/>
    </row>
    <row r="446" spans="1:22" s="90" customFormat="1" ht="83.65" customHeight="1" x14ac:dyDescent="0.25">
      <c r="A446" s="56">
        <v>239</v>
      </c>
      <c r="B446" s="47" t="s">
        <v>243</v>
      </c>
      <c r="C446" s="71" t="s">
        <v>164</v>
      </c>
      <c r="D446" s="46">
        <v>15</v>
      </c>
      <c r="E446" s="72">
        <v>317.87</v>
      </c>
      <c r="F446" s="57">
        <f t="shared" si="355"/>
        <v>4768.05</v>
      </c>
      <c r="G446" s="49"/>
      <c r="H446" s="57"/>
      <c r="I446" s="50">
        <f t="shared" si="351"/>
        <v>4257.91</v>
      </c>
      <c r="J446" s="51">
        <f t="shared" ref="J446" si="356">+F446-I446</f>
        <v>510.14000000000033</v>
      </c>
      <c r="K446" s="52">
        <f t="shared" si="352"/>
        <v>0.16</v>
      </c>
      <c r="L446" s="50">
        <f t="shared" ref="L446" si="357">(F446-4244.01)*17.92%</f>
        <v>93.907968000000011</v>
      </c>
      <c r="M446" s="50">
        <v>417.05</v>
      </c>
      <c r="N446" s="53">
        <v>488.66</v>
      </c>
      <c r="O446" s="57"/>
      <c r="P446" s="57"/>
      <c r="Q446" s="60"/>
      <c r="R446" s="58"/>
      <c r="S446" s="58"/>
      <c r="T446" s="58">
        <f t="shared" ref="T446" si="358">F446+G446+H446-N446+O446-P446-Q446-R446-S446</f>
        <v>4279.3900000000003</v>
      </c>
      <c r="U446" s="58">
        <f t="shared" ref="U446" si="359">T446-G446</f>
        <v>4279.3900000000003</v>
      </c>
      <c r="V446" s="41"/>
    </row>
    <row r="447" spans="1:22" s="90" customFormat="1" ht="15.75" x14ac:dyDescent="0.25">
      <c r="A447" s="61">
        <v>246</v>
      </c>
      <c r="B447" s="63" t="s">
        <v>240</v>
      </c>
      <c r="C447" s="89" t="s">
        <v>164</v>
      </c>
      <c r="D447" s="61"/>
      <c r="E447" s="64"/>
      <c r="F447" s="65"/>
      <c r="G447" s="65"/>
      <c r="H447" s="65"/>
      <c r="I447" s="66"/>
      <c r="J447" s="67"/>
      <c r="K447" s="68"/>
      <c r="L447" s="66"/>
      <c r="M447" s="66"/>
      <c r="N447" s="73"/>
      <c r="O447" s="65"/>
      <c r="P447" s="65"/>
      <c r="Q447" s="70"/>
      <c r="R447" s="66"/>
      <c r="S447" s="66"/>
      <c r="T447" s="66"/>
      <c r="U447" s="66"/>
      <c r="V447" s="41"/>
    </row>
    <row r="448" spans="1:22" s="90" customFormat="1" ht="15.75" x14ac:dyDescent="0.25">
      <c r="A448" s="61">
        <v>238</v>
      </c>
      <c r="B448" s="63" t="s">
        <v>240</v>
      </c>
      <c r="C448" s="89" t="s">
        <v>164</v>
      </c>
      <c r="D448" s="61"/>
      <c r="E448" s="64"/>
      <c r="F448" s="65"/>
      <c r="G448" s="65"/>
      <c r="H448" s="65"/>
      <c r="I448" s="66"/>
      <c r="J448" s="67"/>
      <c r="K448" s="68"/>
      <c r="L448" s="66"/>
      <c r="M448" s="66"/>
      <c r="N448" s="73"/>
      <c r="O448" s="65"/>
      <c r="P448" s="65"/>
      <c r="Q448" s="70"/>
      <c r="R448" s="66"/>
      <c r="S448" s="66"/>
      <c r="T448" s="66"/>
      <c r="U448" s="66"/>
      <c r="V448" s="41"/>
    </row>
    <row r="449" spans="1:22" s="90" customFormat="1" ht="15.75" x14ac:dyDescent="0.25">
      <c r="A449" s="61">
        <v>237</v>
      </c>
      <c r="B449" s="63" t="s">
        <v>240</v>
      </c>
      <c r="C449" s="89" t="s">
        <v>164</v>
      </c>
      <c r="D449" s="61"/>
      <c r="E449" s="64"/>
      <c r="F449" s="65"/>
      <c r="G449" s="65"/>
      <c r="H449" s="65"/>
      <c r="I449" s="66"/>
      <c r="J449" s="67"/>
      <c r="K449" s="68"/>
      <c r="L449" s="66"/>
      <c r="M449" s="66"/>
      <c r="N449" s="73"/>
      <c r="O449" s="65"/>
      <c r="P449" s="65"/>
      <c r="Q449" s="70"/>
      <c r="R449" s="66"/>
      <c r="S449" s="66"/>
      <c r="T449" s="66"/>
      <c r="U449" s="66"/>
      <c r="V449" s="41"/>
    </row>
    <row r="450" spans="1:22" x14ac:dyDescent="0.2">
      <c r="A450" s="30"/>
      <c r="B450" s="20"/>
      <c r="C450" s="20"/>
      <c r="D450" s="187"/>
      <c r="E450" s="187"/>
      <c r="F450" s="31">
        <f t="shared" ref="F450:U450" si="360">SUM(F412:F449)</f>
        <v>160489.65</v>
      </c>
      <c r="G450" s="31">
        <f>SUM(G412:G449)</f>
        <v>0</v>
      </c>
      <c r="H450" s="31">
        <f t="shared" si="360"/>
        <v>0</v>
      </c>
      <c r="I450" s="31">
        <f t="shared" si="360"/>
        <v>151411.96000000005</v>
      </c>
      <c r="J450" s="31">
        <f t="shared" si="360"/>
        <v>9077.6899999999987</v>
      </c>
      <c r="K450" s="31" t="e">
        <f t="shared" si="360"/>
        <v>#N/A</v>
      </c>
      <c r="L450" s="31" t="e">
        <f t="shared" si="360"/>
        <v>#N/A</v>
      </c>
      <c r="M450" s="31" t="e">
        <f t="shared" si="360"/>
        <v>#N/A</v>
      </c>
      <c r="N450" s="37">
        <f t="shared" si="360"/>
        <v>16747.967951999999</v>
      </c>
      <c r="O450" s="31">
        <f t="shared" si="360"/>
        <v>0</v>
      </c>
      <c r="P450" s="31">
        <f>SUM(P412:P449)</f>
        <v>0</v>
      </c>
      <c r="Q450" s="26">
        <f>SUM(Q412:Q449)</f>
        <v>0</v>
      </c>
      <c r="R450" s="26">
        <f t="shared" si="360"/>
        <v>0</v>
      </c>
      <c r="S450" s="26">
        <f t="shared" si="360"/>
        <v>0</v>
      </c>
      <c r="T450" s="26">
        <f t="shared" si="360"/>
        <v>143741.68204800002</v>
      </c>
      <c r="U450" s="26">
        <f t="shared" si="360"/>
        <v>143741.68204800002</v>
      </c>
    </row>
    <row r="451" spans="1:22" ht="12.75" thickBot="1" x14ac:dyDescent="0.3">
      <c r="A451" s="29"/>
      <c r="B451" s="22"/>
      <c r="C451" s="19"/>
      <c r="D451" s="23"/>
      <c r="E451" s="23"/>
      <c r="F451" s="26"/>
      <c r="G451" s="26"/>
      <c r="H451" s="26"/>
      <c r="I451" s="26"/>
      <c r="J451" s="26"/>
      <c r="K451" s="26"/>
      <c r="L451" s="26"/>
      <c r="M451" s="26"/>
      <c r="N451" s="27"/>
      <c r="O451" s="26"/>
      <c r="P451" s="26"/>
      <c r="Q451" s="26"/>
      <c r="R451" s="26"/>
      <c r="S451" s="26"/>
      <c r="T451" s="26"/>
      <c r="U451" s="26"/>
    </row>
    <row r="452" spans="1:22" ht="12.75" thickBot="1" x14ac:dyDescent="0.3">
      <c r="A452" s="29"/>
      <c r="B452" s="28"/>
      <c r="C452" s="19"/>
      <c r="D452" s="32"/>
      <c r="E452" s="32"/>
      <c r="F452" s="33">
        <f t="shared" ref="F452:U452" si="361">F450+F408+F402+F390+F381+F371+F363+F351+F325+F313+F305+F298+F250+F237+F227+F221+F211+F195+F181+F167+F160+F152+F140+F122+F112+F104+F97+F91+F84+F77+F57+F50+F41+F30+F19</f>
        <v>1320108.9449999998</v>
      </c>
      <c r="G452" s="33">
        <f t="shared" si="361"/>
        <v>0</v>
      </c>
      <c r="H452" s="33">
        <f t="shared" si="361"/>
        <v>0</v>
      </c>
      <c r="I452" s="33">
        <f t="shared" ca="1" si="361"/>
        <v>1430874.375</v>
      </c>
      <c r="J452" s="33">
        <f t="shared" ca="1" si="361"/>
        <v>1430874.375</v>
      </c>
      <c r="K452" s="33">
        <f t="shared" ca="1" si="361"/>
        <v>1430874.375</v>
      </c>
      <c r="L452" s="33">
        <f t="shared" ca="1" si="361"/>
        <v>1430874.375</v>
      </c>
      <c r="M452" s="33">
        <f t="shared" ca="1" si="361"/>
        <v>1430874.375</v>
      </c>
      <c r="N452" s="38">
        <f t="shared" si="361"/>
        <v>156290.17981520001</v>
      </c>
      <c r="O452" s="33">
        <f t="shared" si="361"/>
        <v>2502</v>
      </c>
      <c r="P452" s="33">
        <f t="shared" si="361"/>
        <v>0</v>
      </c>
      <c r="Q452" s="33">
        <f t="shared" si="361"/>
        <v>0</v>
      </c>
      <c r="R452" s="33">
        <f t="shared" si="361"/>
        <v>0</v>
      </c>
      <c r="S452" s="33">
        <f t="shared" si="361"/>
        <v>0</v>
      </c>
      <c r="T452" s="33">
        <f t="shared" si="361"/>
        <v>1174668.9176008001</v>
      </c>
      <c r="U452" s="34">
        <f t="shared" si="361"/>
        <v>1174668.9176008001</v>
      </c>
    </row>
  </sheetData>
  <mergeCells count="40">
    <mergeCell ref="A1:U1"/>
    <mergeCell ref="D450:E450"/>
    <mergeCell ref="A213:V213"/>
    <mergeCell ref="A197:V197"/>
    <mergeCell ref="A183:V183"/>
    <mergeCell ref="A2:U2"/>
    <mergeCell ref="A3:U3"/>
    <mergeCell ref="A4:U4"/>
    <mergeCell ref="A21:V21"/>
    <mergeCell ref="A6:V6"/>
    <mergeCell ref="A301:V301"/>
    <mergeCell ref="A252:V252"/>
    <mergeCell ref="A240:V240"/>
    <mergeCell ref="A230:V230"/>
    <mergeCell ref="A224:V224"/>
    <mergeCell ref="A410:V410"/>
    <mergeCell ref="A404:V404"/>
    <mergeCell ref="A393:V393"/>
    <mergeCell ref="A384:V384"/>
    <mergeCell ref="A374:V374"/>
    <mergeCell ref="A366:V366"/>
    <mergeCell ref="A354:V354"/>
    <mergeCell ref="A328:V328"/>
    <mergeCell ref="A315:V315"/>
    <mergeCell ref="A308:V308"/>
    <mergeCell ref="A169:V169"/>
    <mergeCell ref="A162:V162"/>
    <mergeCell ref="A154:V154"/>
    <mergeCell ref="A142:V142"/>
    <mergeCell ref="A125:V125"/>
    <mergeCell ref="A114:V114"/>
    <mergeCell ref="A60:V60"/>
    <mergeCell ref="A51:V51"/>
    <mergeCell ref="A43:V43"/>
    <mergeCell ref="A32:V32"/>
    <mergeCell ref="A106:V106"/>
    <mergeCell ref="A99:V99"/>
    <mergeCell ref="A93:V93"/>
    <mergeCell ref="A87:V87"/>
    <mergeCell ref="A80:V80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25 L27 L74 N7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14" sqref="B14"/>
    </sheetView>
  </sheetViews>
  <sheetFormatPr baseColWidth="10" defaultColWidth="11.42578125" defaultRowHeight="15" x14ac:dyDescent="0.25"/>
  <cols>
    <col min="1" max="16384" width="11.42578125" style="2"/>
  </cols>
  <sheetData>
    <row r="2" spans="1:13" x14ac:dyDescent="0.25">
      <c r="A2" s="1" t="s">
        <v>137</v>
      </c>
      <c r="B2" s="1"/>
      <c r="C2" s="1"/>
      <c r="D2" s="1"/>
      <c r="E2" s="1"/>
      <c r="F2" s="1"/>
      <c r="H2" s="1" t="s">
        <v>138</v>
      </c>
      <c r="I2" s="1"/>
      <c r="J2" s="1"/>
      <c r="K2" s="1"/>
      <c r="L2" s="1"/>
      <c r="M2" s="1"/>
    </row>
    <row r="3" spans="1:13" x14ac:dyDescent="0.25">
      <c r="A3" s="1" t="s">
        <v>315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316</v>
      </c>
      <c r="B4" s="4"/>
      <c r="C4" s="4"/>
      <c r="D4" s="4"/>
      <c r="E4" s="4"/>
      <c r="F4" s="4"/>
      <c r="H4" s="1" t="s">
        <v>139</v>
      </c>
      <c r="I4" s="1"/>
      <c r="J4" s="1"/>
      <c r="K4" s="1"/>
      <c r="L4" s="1"/>
      <c r="M4" s="3"/>
    </row>
    <row r="5" spans="1:13" x14ac:dyDescent="0.25">
      <c r="A5" s="1" t="s">
        <v>317</v>
      </c>
      <c r="B5" s="1"/>
      <c r="C5" s="1"/>
      <c r="D5" s="1"/>
      <c r="E5" s="1"/>
      <c r="F5" s="1"/>
      <c r="H5" s="1" t="s">
        <v>140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141</v>
      </c>
      <c r="C8" s="5" t="s">
        <v>142</v>
      </c>
      <c r="D8" s="5" t="s">
        <v>143</v>
      </c>
      <c r="E8" s="5" t="s">
        <v>144</v>
      </c>
      <c r="H8" s="3"/>
      <c r="I8" s="5" t="s">
        <v>145</v>
      </c>
      <c r="J8" s="5" t="s">
        <v>146</v>
      </c>
      <c r="K8" s="5" t="s">
        <v>147</v>
      </c>
      <c r="L8" s="3"/>
      <c r="M8" s="3"/>
    </row>
    <row r="9" spans="1:13" x14ac:dyDescent="0.25">
      <c r="B9" s="5" t="s">
        <v>148</v>
      </c>
      <c r="C9" s="5" t="s">
        <v>149</v>
      </c>
      <c r="D9" s="5" t="s">
        <v>150</v>
      </c>
      <c r="E9" s="5" t="s">
        <v>151</v>
      </c>
      <c r="H9" s="3"/>
      <c r="I9" s="5" t="s">
        <v>152</v>
      </c>
      <c r="J9" s="5" t="s">
        <v>152</v>
      </c>
      <c r="K9" s="5" t="s">
        <v>153</v>
      </c>
      <c r="L9" s="3"/>
      <c r="M9" s="3"/>
    </row>
    <row r="10" spans="1:13" x14ac:dyDescent="0.25">
      <c r="B10" s="6" t="s">
        <v>154</v>
      </c>
      <c r="C10" s="6" t="s">
        <v>154</v>
      </c>
      <c r="D10" s="6" t="s">
        <v>154</v>
      </c>
      <c r="E10" s="6" t="s">
        <v>155</v>
      </c>
    </row>
    <row r="11" spans="1:13" x14ac:dyDescent="0.25">
      <c r="B11" s="7">
        <v>0.01</v>
      </c>
      <c r="C11" s="7">
        <v>285.45</v>
      </c>
      <c r="D11" s="7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7">
        <v>285.45999999999998</v>
      </c>
      <c r="C12" s="7">
        <v>2422.8000000000002</v>
      </c>
      <c r="D12" s="7">
        <v>5.55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7">
        <v>2422.81</v>
      </c>
      <c r="C13" s="7">
        <v>4257.8999999999996</v>
      </c>
      <c r="D13" s="7">
        <v>142.19999999999999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7">
        <v>4257.91</v>
      </c>
      <c r="C14" s="7">
        <v>4949.55</v>
      </c>
      <c r="D14" s="7">
        <v>341.85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7">
        <v>4949.5600000000004</v>
      </c>
      <c r="C15" s="7">
        <v>5925.9</v>
      </c>
      <c r="D15" s="7">
        <v>452.55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7">
        <v>5925.91</v>
      </c>
      <c r="C16" s="7">
        <v>11951.85</v>
      </c>
      <c r="D16" s="7">
        <v>627.6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7">
        <v>11951.86</v>
      </c>
      <c r="C17" s="7">
        <v>18837.75</v>
      </c>
      <c r="D17" s="7">
        <v>1914.75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7">
        <v>18837.759999999998</v>
      </c>
      <c r="C18" s="7">
        <v>35964.300000000003</v>
      </c>
      <c r="D18" s="7">
        <v>3534.3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7">
        <v>35964.31</v>
      </c>
      <c r="C19" s="7">
        <v>47952.3</v>
      </c>
      <c r="D19" s="7">
        <v>8672.25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7">
        <v>47952.31</v>
      </c>
      <c r="C20" s="7">
        <v>143856.9</v>
      </c>
      <c r="D20" s="7">
        <v>12508.35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7">
        <v>143856.91</v>
      </c>
      <c r="C21" s="7" t="s">
        <v>156</v>
      </c>
      <c r="D21" s="7">
        <v>45115.95</v>
      </c>
      <c r="E21" s="8">
        <v>0.35</v>
      </c>
      <c r="F21" s="9"/>
      <c r="I21" s="7">
        <v>3642.61</v>
      </c>
      <c r="J21" s="3" t="s">
        <v>156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2023-03-06T15:47:55Z</cp:lastPrinted>
  <dcterms:created xsi:type="dcterms:W3CDTF">2012-09-01T00:58:13Z</dcterms:created>
  <dcterms:modified xsi:type="dcterms:W3CDTF">2023-09-01T18:26:35Z</dcterms:modified>
</cp:coreProperties>
</file>